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patynskaLM\Desktop\Фінансові плани\Фінплан ПБ 1\Фінансовий план 2022\Звіт за І піврччя\"/>
    </mc:Choice>
  </mc:AlternateContent>
  <xr:revisionPtr revIDLastSave="0" documentId="8_{B4D16296-4989-4452-84B8-9535FC3740B1}" xr6:coauthVersionLast="37" xr6:coauthVersionMax="37" xr10:uidLastSave="{00000000-0000-0000-0000-000000000000}"/>
  <bookViews>
    <workbookView xWindow="-1065" yWindow="570" windowWidth="14040" windowHeight="11760" tabRatio="838" activeTab="4" xr2:uid="{00000000-000D-0000-FFFF-FFFF00000000}"/>
  </bookViews>
  <sheets>
    <sheet name="Звіт про виконання показ фінпла" sheetId="14" r:id="rId1"/>
    <sheet name="Розшифровка 1 до Формування" sheetId="22" r:id="rId2"/>
    <sheet name="Розшифровка 2 до формування" sheetId="26" r:id="rId3"/>
    <sheet name="Розшифровка кап" sheetId="27" r:id="rId4"/>
    <sheet name="Розшифровка за джерелами" sheetId="2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'Звіт про виконання показ фінпла'!$4:$6</definedName>
    <definedName name="_xlnm.Print_Titles" localSheetId="1">'Розшифровка 1 до Формування'!$4:$5</definedName>
    <definedName name="_xlnm.Print_Titles" localSheetId="2">'Розшифровка 2 до формування'!$4:$5</definedName>
    <definedName name="_xlnm.Print_Titles" localSheetId="4">'Розшифровка за джерелами'!$4:$6</definedName>
    <definedName name="_xlnm.Print_Titles" localSheetId="3">'Розшифровка кап'!$3:$4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'Звіт про виконання показ фінпла'!$A$1:$H$100</definedName>
    <definedName name="_xlnm.Print_Area" localSheetId="1">'Розшифровка 1 до Формування'!$A$1:$H$126</definedName>
    <definedName name="_xlnm.Print_Area" localSheetId="2">'Розшифровка 2 до формування'!$A$1:$H$246</definedName>
    <definedName name="_xlnm.Print_Area" localSheetId="4">'Розшифровка за джерелами'!$A$1:$P$51</definedName>
    <definedName name="_xlnm.Print_Area" localSheetId="3">'Розшифровка кап'!$A$1:$G$63</definedName>
    <definedName name="п" localSheetId="4">'[13]7  Інші витрати'!#REF!</definedName>
    <definedName name="п" localSheetId="3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79021"/>
</workbook>
</file>

<file path=xl/calcChain.xml><?xml version="1.0" encoding="utf-8"?>
<calcChain xmlns="http://schemas.openxmlformats.org/spreadsheetml/2006/main">
  <c r="P43" i="28" l="1"/>
  <c r="O43" i="28"/>
  <c r="P42" i="28"/>
  <c r="O42" i="28"/>
  <c r="P41" i="28"/>
  <c r="O41" i="28"/>
  <c r="P40" i="28"/>
  <c r="O40" i="28"/>
  <c r="P39" i="28"/>
  <c r="O39" i="28"/>
  <c r="P38" i="28"/>
  <c r="O38" i="28"/>
  <c r="P37" i="28"/>
  <c r="O37" i="28"/>
  <c r="P36" i="28"/>
  <c r="O36" i="28"/>
  <c r="P35" i="28"/>
  <c r="O35" i="28"/>
  <c r="P34" i="28"/>
  <c r="O34" i="28"/>
  <c r="P33" i="28"/>
  <c r="O33" i="28"/>
  <c r="P32" i="28"/>
  <c r="O32" i="28"/>
  <c r="P31" i="28"/>
  <c r="O31" i="28"/>
  <c r="P30" i="28"/>
  <c r="O30" i="28"/>
  <c r="P29" i="28"/>
  <c r="O29" i="28"/>
  <c r="P28" i="28"/>
  <c r="O28" i="28"/>
  <c r="P27" i="28"/>
  <c r="O27" i="28"/>
  <c r="P26" i="28"/>
  <c r="O26" i="28"/>
  <c r="P25" i="28"/>
  <c r="O25" i="28"/>
  <c r="P24" i="28"/>
  <c r="O24" i="28"/>
  <c r="P23" i="28"/>
  <c r="O23" i="28"/>
  <c r="P22" i="28"/>
  <c r="O22" i="28"/>
  <c r="P21" i="28"/>
  <c r="O21" i="28"/>
  <c r="P20" i="28"/>
  <c r="O20" i="28"/>
  <c r="P19" i="28"/>
  <c r="O19" i="28"/>
  <c r="P18" i="28"/>
  <c r="O18" i="28"/>
  <c r="P15" i="28"/>
  <c r="O15" i="28"/>
  <c r="P14" i="28"/>
  <c r="O14" i="28"/>
  <c r="P13" i="28"/>
  <c r="O13" i="28"/>
  <c r="P12" i="28"/>
  <c r="O12" i="28"/>
  <c r="P11" i="28"/>
  <c r="O11" i="28"/>
  <c r="P10" i="28"/>
  <c r="O10" i="28"/>
  <c r="O8" i="28"/>
  <c r="C5" i="27" l="1"/>
  <c r="E5" i="27"/>
  <c r="D5" i="27"/>
  <c r="E29" i="27"/>
  <c r="E8" i="27"/>
  <c r="D8" i="27"/>
  <c r="C8" i="27"/>
  <c r="E6" i="27"/>
  <c r="F92" i="14"/>
  <c r="F88" i="14"/>
  <c r="D92" i="14"/>
  <c r="D88" i="14"/>
  <c r="E88" i="14"/>
  <c r="E89" i="14"/>
  <c r="E85" i="14"/>
  <c r="H17" i="22"/>
  <c r="G17" i="22"/>
  <c r="E40" i="22"/>
  <c r="H61" i="22"/>
  <c r="G61" i="22"/>
  <c r="H60" i="22"/>
  <c r="G60" i="22"/>
  <c r="H59" i="22"/>
  <c r="G59" i="22"/>
  <c r="H58" i="22"/>
  <c r="G58" i="22"/>
  <c r="H57" i="22"/>
  <c r="G57" i="22"/>
  <c r="H56" i="22"/>
  <c r="G56" i="22"/>
  <c r="H77" i="22"/>
  <c r="G77" i="22"/>
  <c r="H117" i="22"/>
  <c r="G117" i="22"/>
  <c r="H116" i="22"/>
  <c r="G116" i="22"/>
  <c r="H115" i="22"/>
  <c r="G115" i="22"/>
  <c r="H114" i="22"/>
  <c r="G114" i="22"/>
  <c r="H113" i="22"/>
  <c r="G113" i="22"/>
  <c r="H112" i="22"/>
  <c r="G112" i="22"/>
  <c r="H111" i="22"/>
  <c r="G111" i="22"/>
  <c r="H110" i="22"/>
  <c r="G110" i="22"/>
  <c r="H109" i="22"/>
  <c r="G109" i="22"/>
  <c r="H107" i="22"/>
  <c r="G107" i="22"/>
  <c r="H106" i="22"/>
  <c r="G106" i="22"/>
  <c r="H105" i="22"/>
  <c r="G105" i="22"/>
  <c r="H104" i="22"/>
  <c r="G104" i="22"/>
  <c r="H103" i="22"/>
  <c r="G103" i="22"/>
  <c r="H102" i="22"/>
  <c r="G102" i="22"/>
  <c r="H101" i="22"/>
  <c r="G101" i="22"/>
  <c r="H100" i="22"/>
  <c r="G100" i="22"/>
  <c r="H99" i="22"/>
  <c r="G99" i="22"/>
  <c r="H98" i="22"/>
  <c r="G98" i="22"/>
  <c r="H97" i="22"/>
  <c r="G97" i="22"/>
  <c r="H96" i="22"/>
  <c r="G96" i="22"/>
  <c r="H95" i="22"/>
  <c r="G95" i="22"/>
  <c r="H94" i="22"/>
  <c r="G94" i="22"/>
  <c r="H93" i="22"/>
  <c r="G93" i="22"/>
  <c r="H92" i="22"/>
  <c r="G92" i="22"/>
  <c r="H91" i="22"/>
  <c r="G91" i="22"/>
  <c r="H90" i="22"/>
  <c r="G90" i="22"/>
  <c r="H89" i="22"/>
  <c r="G89" i="22"/>
  <c r="H88" i="22"/>
  <c r="G88" i="22"/>
  <c r="H87" i="22"/>
  <c r="G87" i="22"/>
  <c r="H86" i="22"/>
  <c r="G86" i="22"/>
  <c r="H85" i="22"/>
  <c r="G85" i="22"/>
  <c r="H84" i="22"/>
  <c r="G84" i="22"/>
  <c r="H83" i="22"/>
  <c r="G83" i="22"/>
  <c r="H82" i="22"/>
  <c r="G82" i="22"/>
  <c r="H81" i="22"/>
  <c r="G81" i="22"/>
  <c r="H80" i="22"/>
  <c r="G80" i="22"/>
  <c r="H79" i="22"/>
  <c r="G79" i="22"/>
  <c r="F28" i="22" l="1"/>
  <c r="H230" i="26"/>
  <c r="G230" i="26"/>
  <c r="H235" i="26"/>
  <c r="G235" i="26"/>
  <c r="H234" i="26"/>
  <c r="G234" i="26"/>
  <c r="H233" i="26"/>
  <c r="G233" i="26"/>
  <c r="H232" i="26"/>
  <c r="G232" i="26"/>
  <c r="H203" i="26"/>
  <c r="G203" i="26"/>
  <c r="H202" i="26"/>
  <c r="G202" i="26"/>
  <c r="H201" i="26"/>
  <c r="G201" i="26"/>
  <c r="M11" i="26"/>
  <c r="F233" i="26"/>
  <c r="M10" i="26"/>
  <c r="F6" i="26"/>
  <c r="F230" i="26"/>
  <c r="F232" i="26"/>
  <c r="F208" i="26"/>
  <c r="H92" i="26" l="1"/>
  <c r="G92" i="26"/>
  <c r="H91" i="26"/>
  <c r="G91" i="26"/>
  <c r="F90" i="26"/>
  <c r="F88" i="26" s="1"/>
  <c r="F91" i="26"/>
  <c r="F16" i="26"/>
  <c r="H58" i="26"/>
  <c r="G58" i="26"/>
  <c r="H57" i="26"/>
  <c r="G57" i="26"/>
  <c r="H56" i="26"/>
  <c r="G56" i="26"/>
  <c r="H55" i="26"/>
  <c r="G55" i="26"/>
  <c r="F14" i="22"/>
  <c r="H9" i="22"/>
  <c r="G9" i="22"/>
  <c r="H8" i="22"/>
  <c r="G8" i="22"/>
  <c r="F78" i="22"/>
  <c r="E78" i="22"/>
  <c r="D78" i="22"/>
  <c r="F29" i="22"/>
  <c r="G97" i="26"/>
  <c r="H97" i="26"/>
  <c r="G98" i="26"/>
  <c r="H98" i="26"/>
  <c r="D85" i="26"/>
  <c r="G78" i="22" l="1"/>
  <c r="H78" i="22"/>
  <c r="G90" i="26"/>
  <c r="H88" i="26"/>
  <c r="G88" i="26"/>
  <c r="H90" i="26"/>
  <c r="M27" i="26"/>
  <c r="L27" i="26"/>
  <c r="L26" i="26"/>
  <c r="K29" i="26"/>
  <c r="K27" i="26"/>
  <c r="K26" i="26"/>
  <c r="M20" i="26"/>
  <c r="L20" i="26"/>
  <c r="M19" i="26"/>
  <c r="L19" i="26"/>
  <c r="K20" i="26"/>
  <c r="K19" i="26"/>
  <c r="D239" i="26"/>
  <c r="K14" i="26" s="1"/>
  <c r="F10" i="26"/>
  <c r="E10" i="26"/>
  <c r="D10" i="26"/>
  <c r="M13" i="26"/>
  <c r="L13" i="26"/>
  <c r="M12" i="26"/>
  <c r="L12" i="26"/>
  <c r="K13" i="26"/>
  <c r="K33" i="26" s="1"/>
  <c r="K12" i="26"/>
  <c r="F20" i="26"/>
  <c r="E20" i="26"/>
  <c r="D20" i="26"/>
  <c r="E44" i="26"/>
  <c r="F44" i="26"/>
  <c r="D44" i="26"/>
  <c r="D54" i="26"/>
  <c r="E54" i="26"/>
  <c r="D119" i="26"/>
  <c r="F119" i="26"/>
  <c r="F118" i="26" s="1"/>
  <c r="F116" i="26" s="1"/>
  <c r="F124" i="26"/>
  <c r="F123" i="26" s="1"/>
  <c r="D215" i="26"/>
  <c r="F215" i="26"/>
  <c r="F207" i="26"/>
  <c r="D207" i="26"/>
  <c r="F202" i="26"/>
  <c r="F155" i="26"/>
  <c r="E155" i="26"/>
  <c r="D155" i="26"/>
  <c r="F170" i="26"/>
  <c r="E170" i="26"/>
  <c r="E137" i="26"/>
  <c r="D137" i="26"/>
  <c r="F137" i="26"/>
  <c r="E123" i="26"/>
  <c r="F130" i="26"/>
  <c r="F129" i="26" s="1"/>
  <c r="F10" i="22"/>
  <c r="E10" i="22"/>
  <c r="D10" i="22"/>
  <c r="G23" i="14"/>
  <c r="G27" i="14"/>
  <c r="G28" i="14"/>
  <c r="G30" i="14"/>
  <c r="G10" i="14"/>
  <c r="G11" i="14"/>
  <c r="G12" i="14"/>
  <c r="G13" i="14"/>
  <c r="G14" i="14"/>
  <c r="F9" i="26" l="1"/>
  <c r="L32" i="26"/>
  <c r="L33" i="26"/>
  <c r="K32" i="26"/>
  <c r="M15" i="26"/>
  <c r="M33" i="26"/>
  <c r="D9" i="26"/>
  <c r="D94" i="14"/>
  <c r="D85" i="14" l="1"/>
  <c r="F89" i="14"/>
  <c r="F85" i="14"/>
  <c r="D89" i="14"/>
  <c r="F146" i="26" l="1"/>
  <c r="F133" i="26"/>
  <c r="F96" i="26"/>
  <c r="D25" i="14"/>
  <c r="D9" i="14"/>
  <c r="F66" i="22" l="1"/>
  <c r="F40" i="22"/>
  <c r="F30" i="22" l="1"/>
  <c r="F201" i="26"/>
  <c r="F163" i="26" l="1"/>
  <c r="F218" i="26"/>
  <c r="F109" i="26"/>
  <c r="M18" i="26" l="1"/>
  <c r="M31" i="26" s="1"/>
  <c r="D16" i="14" l="1"/>
  <c r="D43" i="14" s="1"/>
  <c r="H79" i="26"/>
  <c r="G79" i="26"/>
  <c r="F140" i="26" l="1"/>
  <c r="M29" i="26" s="1"/>
  <c r="G120" i="22" l="1"/>
  <c r="G121" i="22"/>
  <c r="F119" i="22"/>
  <c r="G55" i="22"/>
  <c r="G34" i="26" l="1"/>
  <c r="H34" i="26"/>
  <c r="G36" i="26"/>
  <c r="H36" i="26"/>
  <c r="G35" i="26"/>
  <c r="H35" i="26"/>
  <c r="G37" i="26"/>
  <c r="H37" i="26"/>
  <c r="G38" i="26"/>
  <c r="H38" i="26"/>
  <c r="N43" i="28" l="1"/>
  <c r="M43" i="28"/>
  <c r="N42" i="28"/>
  <c r="N41" i="28"/>
  <c r="M41" i="28"/>
  <c r="N40" i="28"/>
  <c r="M40" i="28"/>
  <c r="N39" i="28"/>
  <c r="M39" i="28"/>
  <c r="N38" i="28"/>
  <c r="M38" i="28"/>
  <c r="N37" i="28"/>
  <c r="N36" i="28"/>
  <c r="M36" i="28"/>
  <c r="N35" i="28"/>
  <c r="N34" i="28"/>
  <c r="M34" i="28"/>
  <c r="N33" i="28"/>
  <c r="M33" i="28"/>
  <c r="N32" i="28"/>
  <c r="N31" i="28"/>
  <c r="M31" i="28"/>
  <c r="N30" i="28"/>
  <c r="M30" i="28"/>
  <c r="N29" i="28"/>
  <c r="M29" i="28"/>
  <c r="N28" i="28"/>
  <c r="M28" i="28"/>
  <c r="N27" i="28"/>
  <c r="M27" i="28"/>
  <c r="N26" i="28"/>
  <c r="M26" i="28"/>
  <c r="N25" i="28"/>
  <c r="M25" i="28"/>
  <c r="N24" i="28"/>
  <c r="N23" i="28"/>
  <c r="N22" i="28"/>
  <c r="N21" i="28"/>
  <c r="N20" i="28"/>
  <c r="N19" i="28"/>
  <c r="M19" i="28"/>
  <c r="N18" i="28"/>
  <c r="M18" i="28"/>
  <c r="L17" i="28"/>
  <c r="K17" i="28"/>
  <c r="K44" i="28" s="1"/>
  <c r="J17" i="28"/>
  <c r="I17" i="28"/>
  <c r="I44" i="28" s="1"/>
  <c r="H17" i="28"/>
  <c r="H44" i="28" s="1"/>
  <c r="G17" i="28"/>
  <c r="F17" i="28"/>
  <c r="E17" i="28"/>
  <c r="E44" i="28" s="1"/>
  <c r="N16" i="28"/>
  <c r="P16" i="28" s="1"/>
  <c r="N15" i="28"/>
  <c r="N14" i="28"/>
  <c r="N13" i="28"/>
  <c r="N11" i="28"/>
  <c r="N10" i="28"/>
  <c r="N9" i="28"/>
  <c r="P9" i="28" s="1"/>
  <c r="N8" i="28"/>
  <c r="P8" i="28" s="1"/>
  <c r="L7" i="28"/>
  <c r="K7" i="28"/>
  <c r="J7" i="28"/>
  <c r="I7" i="28"/>
  <c r="H7" i="28"/>
  <c r="G7" i="28"/>
  <c r="F7" i="28"/>
  <c r="E7" i="28"/>
  <c r="G60" i="27"/>
  <c r="F60" i="27"/>
  <c r="G59" i="27"/>
  <c r="F59" i="27"/>
  <c r="G58" i="27"/>
  <c r="F58" i="27"/>
  <c r="G57" i="27"/>
  <c r="F57" i="27"/>
  <c r="G56" i="27"/>
  <c r="F56" i="27"/>
  <c r="G55" i="27"/>
  <c r="F55" i="27"/>
  <c r="G54" i="27"/>
  <c r="F54" i="27"/>
  <c r="G53" i="27"/>
  <c r="F53" i="27"/>
  <c r="G52" i="27"/>
  <c r="F52" i="27"/>
  <c r="G51" i="27"/>
  <c r="F51" i="27"/>
  <c r="G50" i="27"/>
  <c r="F50" i="27"/>
  <c r="G49" i="27"/>
  <c r="F49" i="27"/>
  <c r="G48" i="27"/>
  <c r="F48" i="27"/>
  <c r="G47" i="27"/>
  <c r="F47" i="27"/>
  <c r="G46" i="27"/>
  <c r="F46" i="27"/>
  <c r="G45" i="27"/>
  <c r="G44" i="27"/>
  <c r="F44" i="27"/>
  <c r="G43" i="27"/>
  <c r="F43" i="27"/>
  <c r="G42" i="27"/>
  <c r="F42" i="27"/>
  <c r="G41" i="27"/>
  <c r="F41" i="27"/>
  <c r="G40" i="27"/>
  <c r="F40" i="27"/>
  <c r="G39" i="27"/>
  <c r="F39" i="27"/>
  <c r="G38" i="27"/>
  <c r="F38" i="27"/>
  <c r="G37" i="27"/>
  <c r="F37" i="27"/>
  <c r="G36" i="27"/>
  <c r="F36" i="27"/>
  <c r="G35" i="27"/>
  <c r="F35" i="27"/>
  <c r="G34" i="27"/>
  <c r="F34" i="27"/>
  <c r="G33" i="27"/>
  <c r="F33" i="27"/>
  <c r="G32" i="27"/>
  <c r="F32" i="27"/>
  <c r="G31" i="27"/>
  <c r="F31" i="27"/>
  <c r="G30" i="27"/>
  <c r="F30" i="27"/>
  <c r="D29" i="27"/>
  <c r="C29" i="27"/>
  <c r="G28" i="27"/>
  <c r="F28" i="27"/>
  <c r="G27" i="27"/>
  <c r="F27" i="27"/>
  <c r="G26" i="27"/>
  <c r="F26" i="27"/>
  <c r="G25" i="27"/>
  <c r="F25" i="27"/>
  <c r="G24" i="27"/>
  <c r="F24" i="27"/>
  <c r="G23" i="27"/>
  <c r="F23" i="27"/>
  <c r="G22" i="27"/>
  <c r="F22" i="27"/>
  <c r="G21" i="27"/>
  <c r="F21" i="27"/>
  <c r="G20" i="27"/>
  <c r="F20" i="27"/>
  <c r="G19" i="27"/>
  <c r="F19" i="27"/>
  <c r="G17" i="27"/>
  <c r="F17" i="27"/>
  <c r="G16" i="27"/>
  <c r="F16" i="27"/>
  <c r="G15" i="27"/>
  <c r="F15" i="27"/>
  <c r="G14" i="27"/>
  <c r="F14" i="27"/>
  <c r="F13" i="27"/>
  <c r="G13" i="27" s="1"/>
  <c r="F12" i="27"/>
  <c r="G12" i="27" s="1"/>
  <c r="G11" i="27"/>
  <c r="F11" i="27"/>
  <c r="G10" i="27"/>
  <c r="F10" i="27"/>
  <c r="G9" i="27"/>
  <c r="F9" i="27"/>
  <c r="G8" i="27"/>
  <c r="G7" i="27"/>
  <c r="F7" i="27"/>
  <c r="G6" i="27"/>
  <c r="C6" i="27"/>
  <c r="G29" i="27" l="1"/>
  <c r="F29" i="27"/>
  <c r="O9" i="28"/>
  <c r="O16" i="28"/>
  <c r="J44" i="28"/>
  <c r="M7" i="28"/>
  <c r="F44" i="28"/>
  <c r="N44" i="28" s="1"/>
  <c r="O44" i="28" s="1"/>
  <c r="P44" i="28" s="1"/>
  <c r="L44" i="28"/>
  <c r="M44" i="28"/>
  <c r="F6" i="27"/>
  <c r="N7" i="28"/>
  <c r="P7" i="28" s="1"/>
  <c r="G44" i="28"/>
  <c r="O7" i="28"/>
  <c r="N17" i="28"/>
  <c r="M17" i="28"/>
  <c r="F8" i="27"/>
  <c r="O17" i="28" l="1"/>
  <c r="P17" i="28"/>
  <c r="F5" i="27"/>
  <c r="G5" i="27"/>
  <c r="F108" i="26" l="1"/>
  <c r="G38" i="22"/>
  <c r="F31" i="22"/>
  <c r="F33" i="22"/>
  <c r="F32" i="22"/>
  <c r="E27" i="22"/>
  <c r="F27" i="22" l="1"/>
  <c r="D95" i="14"/>
  <c r="D96" i="14"/>
  <c r="E96" i="14"/>
  <c r="E94" i="14"/>
  <c r="E95" i="14"/>
  <c r="E93" i="14"/>
  <c r="F93" i="14"/>
  <c r="F96" i="14"/>
  <c r="F95" i="14"/>
  <c r="F94" i="14"/>
  <c r="G157" i="26" l="1"/>
  <c r="D106" i="26" l="1"/>
  <c r="K15" i="26" s="1"/>
  <c r="D197" i="26"/>
  <c r="D194" i="26" s="1"/>
  <c r="D192" i="26" s="1"/>
  <c r="H161" i="26"/>
  <c r="H24" i="26"/>
  <c r="H120" i="22" l="1"/>
  <c r="H121" i="22"/>
  <c r="H54" i="22"/>
  <c r="H55" i="22"/>
  <c r="H62" i="22"/>
  <c r="H63" i="22"/>
  <c r="H64" i="22"/>
  <c r="H48" i="22"/>
  <c r="H49" i="22"/>
  <c r="H50" i="22"/>
  <c r="H51" i="22"/>
  <c r="H52" i="22"/>
  <c r="H53" i="22"/>
  <c r="H45" i="22"/>
  <c r="H37" i="22"/>
  <c r="H38" i="22"/>
  <c r="H39" i="22"/>
  <c r="H24" i="22"/>
  <c r="H23" i="22"/>
  <c r="H15" i="22"/>
  <c r="H14" i="22"/>
  <c r="H226" i="26"/>
  <c r="H227" i="26"/>
  <c r="H228" i="26"/>
  <c r="H229" i="26"/>
  <c r="H219" i="26"/>
  <c r="H220" i="26"/>
  <c r="H221" i="26"/>
  <c r="H222" i="26"/>
  <c r="H224" i="26"/>
  <c r="H225" i="26"/>
  <c r="H208" i="26"/>
  <c r="H209" i="26"/>
  <c r="H210" i="26"/>
  <c r="H211" i="26"/>
  <c r="H212" i="26"/>
  <c r="H213" i="26"/>
  <c r="H214" i="26"/>
  <c r="H216" i="26"/>
  <c r="H218" i="26"/>
  <c r="H205" i="26"/>
  <c r="H198" i="26"/>
  <c r="H179" i="26"/>
  <c r="H180" i="26"/>
  <c r="H181" i="26"/>
  <c r="H182" i="26"/>
  <c r="H183" i="26"/>
  <c r="H184" i="26"/>
  <c r="H185" i="26"/>
  <c r="H186" i="26"/>
  <c r="H176" i="26"/>
  <c r="H177" i="26"/>
  <c r="H174" i="26"/>
  <c r="H171" i="26"/>
  <c r="H172" i="26"/>
  <c r="H168" i="26"/>
  <c r="H169" i="26"/>
  <c r="H164" i="26"/>
  <c r="H165" i="26"/>
  <c r="H159" i="26"/>
  <c r="H160" i="26"/>
  <c r="H156" i="26"/>
  <c r="H157" i="26"/>
  <c r="H152" i="26"/>
  <c r="H147" i="26"/>
  <c r="H138" i="26"/>
  <c r="H141" i="26"/>
  <c r="H142" i="26"/>
  <c r="H134" i="26"/>
  <c r="H135" i="26"/>
  <c r="H136" i="26"/>
  <c r="H131" i="26"/>
  <c r="H120" i="26"/>
  <c r="H122" i="26"/>
  <c r="H124" i="26"/>
  <c r="H125" i="26"/>
  <c r="H126" i="26"/>
  <c r="H119" i="26"/>
  <c r="H114" i="26"/>
  <c r="H115" i="26"/>
  <c r="H107" i="26"/>
  <c r="H83" i="26"/>
  <c r="H80" i="26"/>
  <c r="H81" i="26"/>
  <c r="H73" i="26"/>
  <c r="H74" i="26"/>
  <c r="H75" i="26"/>
  <c r="H76" i="26"/>
  <c r="H68" i="26"/>
  <c r="H63" i="26"/>
  <c r="H60" i="26"/>
  <c r="H61" i="26"/>
  <c r="H47" i="26"/>
  <c r="H40" i="26"/>
  <c r="H41" i="26"/>
  <c r="H42" i="26"/>
  <c r="H25" i="26"/>
  <c r="H26" i="26"/>
  <c r="H27" i="26"/>
  <c r="H28" i="26"/>
  <c r="H11" i="26"/>
  <c r="D64" i="14" l="1"/>
  <c r="F139" i="26"/>
  <c r="D118" i="26" l="1"/>
  <c r="D116" i="26" s="1"/>
  <c r="E204" i="26" l="1"/>
  <c r="H116" i="26" l="1"/>
  <c r="H118" i="26"/>
  <c r="F239" i="26"/>
  <c r="M14" i="26" s="1"/>
  <c r="F199" i="26" l="1"/>
  <c r="H199" i="26" l="1"/>
  <c r="E7" i="22"/>
  <c r="F7" i="22" l="1"/>
  <c r="G7" i="22" l="1"/>
  <c r="H7" i="22"/>
  <c r="H108" i="22"/>
  <c r="E119" i="22"/>
  <c r="H119" i="22" s="1"/>
  <c r="G54" i="22"/>
  <c r="G33" i="22"/>
  <c r="H33" i="22"/>
  <c r="F223" i="26"/>
  <c r="F132" i="26"/>
  <c r="D133" i="26"/>
  <c r="D132" i="26" s="1"/>
  <c r="D129" i="26"/>
  <c r="D130" i="26"/>
  <c r="D223" i="26"/>
  <c r="D96" i="26"/>
  <c r="D109" i="26"/>
  <c r="G40" i="26"/>
  <c r="G41" i="26"/>
  <c r="G42" i="26"/>
  <c r="G61" i="26"/>
  <c r="E189" i="26"/>
  <c r="E239" i="26"/>
  <c r="L14" i="26" s="1"/>
  <c r="G168" i="26"/>
  <c r="H151" i="26"/>
  <c r="E140" i="26"/>
  <c r="L29" i="26" s="1"/>
  <c r="E133" i="26"/>
  <c r="E96" i="26"/>
  <c r="G103" i="26"/>
  <c r="H103" i="26"/>
  <c r="G102" i="26"/>
  <c r="H102" i="26"/>
  <c r="G53" i="26"/>
  <c r="H53" i="26"/>
  <c r="G19" i="26"/>
  <c r="H19" i="26"/>
  <c r="G15" i="26"/>
  <c r="H15" i="26"/>
  <c r="E163" i="26"/>
  <c r="D163" i="26"/>
  <c r="D162" i="26" s="1"/>
  <c r="D95" i="26" l="1"/>
  <c r="H215" i="26"/>
  <c r="F206" i="26"/>
  <c r="E139" i="26"/>
  <c r="H139" i="26" s="1"/>
  <c r="H140" i="26"/>
  <c r="H133" i="26"/>
  <c r="H130" i="26"/>
  <c r="G82" i="14"/>
  <c r="G83" i="14"/>
  <c r="G84" i="14"/>
  <c r="G86" i="14"/>
  <c r="G87" i="14"/>
  <c r="G88" i="14"/>
  <c r="G90" i="14"/>
  <c r="G91" i="14"/>
  <c r="G92" i="14"/>
  <c r="H82" i="14"/>
  <c r="H83" i="14"/>
  <c r="H84" i="14"/>
  <c r="H86" i="14"/>
  <c r="H87" i="14"/>
  <c r="H88" i="14"/>
  <c r="H90" i="14"/>
  <c r="H91" i="14"/>
  <c r="H92" i="14"/>
  <c r="H81" i="14"/>
  <c r="G81" i="14"/>
  <c r="G60" i="14"/>
  <c r="H34" i="22"/>
  <c r="H35" i="22"/>
  <c r="H36" i="22"/>
  <c r="E66" i="22"/>
  <c r="H12" i="26"/>
  <c r="H13" i="26"/>
  <c r="H14" i="26"/>
  <c r="H16" i="26"/>
  <c r="H17" i="26"/>
  <c r="H18" i="26"/>
  <c r="H21" i="26"/>
  <c r="H22" i="26"/>
  <c r="H23" i="26"/>
  <c r="H29" i="26"/>
  <c r="H30" i="26"/>
  <c r="H39" i="26"/>
  <c r="H45" i="26"/>
  <c r="H46" i="26"/>
  <c r="H48" i="26"/>
  <c r="H49" i="26"/>
  <c r="H50" i="26"/>
  <c r="H51" i="26"/>
  <c r="H52" i="26"/>
  <c r="H59" i="26"/>
  <c r="H62" i="26"/>
  <c r="H64" i="26"/>
  <c r="H65" i="26"/>
  <c r="H66" i="26"/>
  <c r="H67" i="26"/>
  <c r="H69" i="26"/>
  <c r="H70" i="26"/>
  <c r="H71" i="26"/>
  <c r="H72" i="26"/>
  <c r="H77" i="26"/>
  <c r="H78" i="26"/>
  <c r="H82" i="26"/>
  <c r="H84" i="26"/>
  <c r="H86" i="26"/>
  <c r="H87" i="26"/>
  <c r="H99" i="26"/>
  <c r="H100" i="26"/>
  <c r="H101" i="26"/>
  <c r="H104" i="26"/>
  <c r="H105" i="26"/>
  <c r="H110" i="26"/>
  <c r="H111" i="26"/>
  <c r="H112" i="26"/>
  <c r="H113" i="26"/>
  <c r="H148" i="26"/>
  <c r="H149" i="26"/>
  <c r="H150" i="26"/>
  <c r="H153" i="26"/>
  <c r="H154" i="26"/>
  <c r="H158" i="26"/>
  <c r="H166" i="26"/>
  <c r="H167" i="26"/>
  <c r="H173" i="26"/>
  <c r="H175" i="26"/>
  <c r="H178" i="26"/>
  <c r="H189" i="26"/>
  <c r="H191" i="26"/>
  <c r="H196" i="26"/>
  <c r="H239" i="26"/>
  <c r="H240" i="26"/>
  <c r="H243" i="26"/>
  <c r="E223" i="26"/>
  <c r="H223" i="26" s="1"/>
  <c r="H129" i="26" l="1"/>
  <c r="F127" i="26"/>
  <c r="D119" i="22"/>
  <c r="G239" i="26" l="1"/>
  <c r="H155" i="26"/>
  <c r="C85" i="14" l="1"/>
  <c r="H85" i="14" l="1"/>
  <c r="G85" i="14"/>
  <c r="D93" i="14"/>
  <c r="H89" i="14" l="1"/>
  <c r="G89" i="14"/>
  <c r="G95" i="14"/>
  <c r="G94" i="14" l="1"/>
  <c r="H94" i="14"/>
  <c r="G96" i="14"/>
  <c r="H96" i="14"/>
  <c r="H95" i="14"/>
  <c r="H93" i="14"/>
  <c r="G93" i="14"/>
  <c r="F54" i="26" l="1"/>
  <c r="F242" i="26"/>
  <c r="M21" i="26" s="1"/>
  <c r="M34" i="26" s="1"/>
  <c r="E238" i="26"/>
  <c r="D242" i="26"/>
  <c r="K21" i="26" s="1"/>
  <c r="K34" i="26" s="1"/>
  <c r="E242" i="26"/>
  <c r="L21" i="26" s="1"/>
  <c r="L34" i="26" s="1"/>
  <c r="E241" i="26"/>
  <c r="E195" i="26"/>
  <c r="E187" i="26"/>
  <c r="E106" i="26"/>
  <c r="H106" i="26" l="1"/>
  <c r="L15" i="26"/>
  <c r="F43" i="26"/>
  <c r="D241" i="26"/>
  <c r="G242" i="26"/>
  <c r="H195" i="26"/>
  <c r="H170" i="26"/>
  <c r="H242" i="26"/>
  <c r="H54" i="26"/>
  <c r="E236" i="26"/>
  <c r="G70" i="22" l="1"/>
  <c r="G108" i="22" l="1"/>
  <c r="E85" i="26" l="1"/>
  <c r="L24" i="26" s="1"/>
  <c r="G67" i="26"/>
  <c r="D7" i="22" l="1"/>
  <c r="G99" i="26" l="1"/>
  <c r="G186" i="26"/>
  <c r="F217" i="26" l="1"/>
  <c r="H217" i="26" l="1"/>
  <c r="F204" i="26"/>
  <c r="G81" i="26"/>
  <c r="G25" i="26"/>
  <c r="F241" i="26"/>
  <c r="H241" i="26" l="1"/>
  <c r="D139" i="26"/>
  <c r="D127" i="26" l="1"/>
  <c r="K24" i="26"/>
  <c r="D43" i="26"/>
  <c r="D7" i="26" l="1"/>
  <c r="H68" i="22"/>
  <c r="H69" i="22"/>
  <c r="H70" i="22"/>
  <c r="H71" i="22"/>
  <c r="H72" i="22"/>
  <c r="H73" i="22"/>
  <c r="H74" i="22"/>
  <c r="H75" i="22"/>
  <c r="H76" i="22"/>
  <c r="H67" i="22"/>
  <c r="G68" i="22"/>
  <c r="G69" i="22"/>
  <c r="G71" i="22"/>
  <c r="G72" i="22"/>
  <c r="G73" i="22"/>
  <c r="G74" i="22"/>
  <c r="G75" i="22"/>
  <c r="G76" i="22"/>
  <c r="G67" i="22"/>
  <c r="H41" i="22"/>
  <c r="H42" i="22"/>
  <c r="H43" i="22"/>
  <c r="H44" i="22"/>
  <c r="H46" i="22"/>
  <c r="H47" i="22"/>
  <c r="G42" i="22"/>
  <c r="G43" i="22"/>
  <c r="G44" i="22"/>
  <c r="G45" i="22"/>
  <c r="G46" i="22"/>
  <c r="G47" i="22"/>
  <c r="G48" i="22"/>
  <c r="G49" i="22"/>
  <c r="G50" i="22"/>
  <c r="G51" i="22"/>
  <c r="G52" i="22"/>
  <c r="G53" i="22"/>
  <c r="G64" i="22"/>
  <c r="G41" i="22"/>
  <c r="H30" i="22"/>
  <c r="H31" i="22"/>
  <c r="H32" i="22"/>
  <c r="H29" i="22"/>
  <c r="H28" i="22"/>
  <c r="G39" i="22"/>
  <c r="G37" i="22"/>
  <c r="G36" i="22"/>
  <c r="G35" i="22"/>
  <c r="G34" i="22"/>
  <c r="G32" i="22"/>
  <c r="G31" i="22"/>
  <c r="G30" i="22"/>
  <c r="G29" i="22"/>
  <c r="G28" i="22"/>
  <c r="G243" i="26" l="1"/>
  <c r="G240" i="26"/>
  <c r="G222" i="26"/>
  <c r="G221" i="26"/>
  <c r="G220" i="26"/>
  <c r="G214" i="26"/>
  <c r="G213" i="26"/>
  <c r="G212" i="26"/>
  <c r="G211" i="26"/>
  <c r="G210" i="26"/>
  <c r="G209" i="26"/>
  <c r="G208" i="26"/>
  <c r="G198" i="26"/>
  <c r="G196" i="26"/>
  <c r="G195" i="26"/>
  <c r="G191" i="26"/>
  <c r="G189" i="26"/>
  <c r="G185" i="26"/>
  <c r="G184" i="26"/>
  <c r="G183" i="26"/>
  <c r="G182" i="26"/>
  <c r="G181" i="26"/>
  <c r="G180" i="26"/>
  <c r="G179" i="26"/>
  <c r="G178" i="26"/>
  <c r="G177" i="26"/>
  <c r="G176" i="26"/>
  <c r="G175" i="26"/>
  <c r="G174" i="26"/>
  <c r="G173" i="26"/>
  <c r="G172" i="26"/>
  <c r="G171" i="26"/>
  <c r="G169" i="26"/>
  <c r="G167" i="26"/>
  <c r="G166" i="26"/>
  <c r="G165" i="26"/>
  <c r="G164" i="26"/>
  <c r="G160" i="26"/>
  <c r="G159" i="26"/>
  <c r="G158" i="26"/>
  <c r="G156" i="26"/>
  <c r="G154" i="26"/>
  <c r="G153" i="26"/>
  <c r="G152" i="26"/>
  <c r="G151" i="26"/>
  <c r="G150" i="26"/>
  <c r="G149" i="26"/>
  <c r="G148" i="26"/>
  <c r="G147" i="26"/>
  <c r="G126" i="26"/>
  <c r="G125" i="26"/>
  <c r="G115" i="26"/>
  <c r="G113" i="26"/>
  <c r="G112" i="26"/>
  <c r="G111" i="26"/>
  <c r="G110" i="26"/>
  <c r="G107" i="26"/>
  <c r="G105" i="26"/>
  <c r="G104" i="26"/>
  <c r="G101" i="26"/>
  <c r="G100" i="26"/>
  <c r="G84" i="26"/>
  <c r="G80" i="26"/>
  <c r="G78" i="26"/>
  <c r="G77" i="26"/>
  <c r="G76" i="26"/>
  <c r="G75" i="26"/>
  <c r="G74" i="26"/>
  <c r="G73" i="26"/>
  <c r="G72" i="26"/>
  <c r="G71" i="26"/>
  <c r="G70" i="26"/>
  <c r="G69" i="26"/>
  <c r="G68" i="26"/>
  <c r="G66" i="26"/>
  <c r="G65" i="26"/>
  <c r="G64" i="26"/>
  <c r="G63" i="26"/>
  <c r="G62" i="26"/>
  <c r="G60" i="26"/>
  <c r="G59" i="26"/>
  <c r="G51" i="26"/>
  <c r="G50" i="26"/>
  <c r="G49" i="26"/>
  <c r="G48" i="26"/>
  <c r="G47" i="26"/>
  <c r="G46" i="26"/>
  <c r="G45" i="26"/>
  <c r="G39" i="26"/>
  <c r="G30" i="26"/>
  <c r="G29" i="26"/>
  <c r="G28" i="26"/>
  <c r="G27" i="26"/>
  <c r="G26" i="26"/>
  <c r="G23" i="26"/>
  <c r="G22" i="26"/>
  <c r="G21" i="26"/>
  <c r="G18" i="26"/>
  <c r="G17" i="26"/>
  <c r="G16" i="26"/>
  <c r="G14" i="26"/>
  <c r="G13" i="26"/>
  <c r="G12" i="26"/>
  <c r="G11" i="26"/>
  <c r="F197" i="26" l="1"/>
  <c r="M22" i="26" s="1"/>
  <c r="M35" i="26" s="1"/>
  <c r="E197" i="26"/>
  <c r="L22" i="26" s="1"/>
  <c r="L35" i="26" s="1"/>
  <c r="H13" i="22"/>
  <c r="H19" i="22"/>
  <c r="H18" i="22"/>
  <c r="H16" i="22"/>
  <c r="H11" i="22"/>
  <c r="G19" i="22"/>
  <c r="G18" i="22"/>
  <c r="G16" i="22"/>
  <c r="G12" i="22"/>
  <c r="E22" i="22"/>
  <c r="E20" i="22"/>
  <c r="E6" i="22" l="1"/>
  <c r="E194" i="26"/>
  <c r="E192" i="26" s="1"/>
  <c r="H197" i="26"/>
  <c r="F194" i="26"/>
  <c r="F192" i="26" s="1"/>
  <c r="G197" i="26"/>
  <c r="G192" i="26" l="1"/>
  <c r="H192" i="26"/>
  <c r="G194" i="26"/>
  <c r="H194" i="26"/>
  <c r="F238" i="26"/>
  <c r="G223" i="26"/>
  <c r="F190" i="26"/>
  <c r="M26" i="26" s="1"/>
  <c r="M32" i="26" s="1"/>
  <c r="M36" i="26" s="1"/>
  <c r="G124" i="26"/>
  <c r="G207" i="26" l="1"/>
  <c r="H207" i="26"/>
  <c r="G238" i="26"/>
  <c r="H238" i="26"/>
  <c r="F162" i="26"/>
  <c r="M17" i="26" s="1"/>
  <c r="H163" i="26"/>
  <c r="F95" i="26"/>
  <c r="G218" i="26"/>
  <c r="F187" i="26"/>
  <c r="F93" i="26" l="1"/>
  <c r="H206" i="26"/>
  <c r="G187" i="26"/>
  <c r="H187" i="26"/>
  <c r="F85" i="26"/>
  <c r="M24" i="26" s="1"/>
  <c r="G54" i="26"/>
  <c r="G170" i="26"/>
  <c r="G163" i="26"/>
  <c r="G155" i="26"/>
  <c r="E146" i="26"/>
  <c r="E145" i="26" l="1"/>
  <c r="L11" i="26"/>
  <c r="F7" i="26"/>
  <c r="H204" i="26"/>
  <c r="G190" i="26"/>
  <c r="H190" i="26"/>
  <c r="H85" i="26"/>
  <c r="E162" i="26"/>
  <c r="E132" i="26"/>
  <c r="E127" i="26" s="1"/>
  <c r="E109" i="26"/>
  <c r="L18" i="26" s="1"/>
  <c r="G106" i="26"/>
  <c r="G87" i="26"/>
  <c r="G86" i="26"/>
  <c r="E9" i="26"/>
  <c r="L31" i="26" l="1"/>
  <c r="L36" i="26" s="1"/>
  <c r="E43" i="26"/>
  <c r="G162" i="26"/>
  <c r="H162" i="26"/>
  <c r="H132" i="26"/>
  <c r="H137" i="26"/>
  <c r="E108" i="26"/>
  <c r="H108" i="26" s="1"/>
  <c r="H109" i="26"/>
  <c r="E95" i="26"/>
  <c r="H95" i="26" s="1"/>
  <c r="H96" i="26"/>
  <c r="H44" i="26"/>
  <c r="H20" i="26"/>
  <c r="H10" i="26"/>
  <c r="E143" i="26"/>
  <c r="G10" i="26"/>
  <c r="G20" i="26"/>
  <c r="G44" i="26"/>
  <c r="H127" i="26"/>
  <c r="G96" i="26"/>
  <c r="G109" i="26"/>
  <c r="D66" i="22"/>
  <c r="D40" i="22"/>
  <c r="D27" i="22"/>
  <c r="D22" i="22"/>
  <c r="D20" i="22"/>
  <c r="E7" i="26" l="1"/>
  <c r="L17" i="26"/>
  <c r="L10" i="26"/>
  <c r="E93" i="26"/>
  <c r="H93" i="26" s="1"/>
  <c r="H43" i="26"/>
  <c r="G43" i="26"/>
  <c r="D6" i="22"/>
  <c r="D238" i="26"/>
  <c r="D236" i="26" s="1"/>
  <c r="D218" i="26"/>
  <c r="K18" i="26" s="1"/>
  <c r="D146" i="26"/>
  <c r="D124" i="26"/>
  <c r="D114" i="26"/>
  <c r="K22" i="26" s="1"/>
  <c r="K35" i="26" s="1"/>
  <c r="L9" i="26" l="1"/>
  <c r="D123" i="26"/>
  <c r="K11" i="26"/>
  <c r="K31" i="26" s="1"/>
  <c r="K36" i="26" s="1"/>
  <c r="E6" i="26"/>
  <c r="D108" i="26"/>
  <c r="D145" i="26"/>
  <c r="D143" i="26" s="1"/>
  <c r="D217" i="26"/>
  <c r="D206" i="26"/>
  <c r="D204" i="26" l="1"/>
  <c r="K17" i="26"/>
  <c r="D121" i="26"/>
  <c r="K10" i="26"/>
  <c r="D93" i="26"/>
  <c r="G15" i="22"/>
  <c r="G14" i="22"/>
  <c r="G13" i="22"/>
  <c r="K9" i="26" l="1"/>
  <c r="D6" i="26"/>
  <c r="G11" i="22"/>
  <c r="F20" i="22"/>
  <c r="F22" i="22"/>
  <c r="F6" i="22" l="1"/>
  <c r="G6" i="22" s="1"/>
  <c r="H6" i="22" l="1"/>
  <c r="H26" i="22"/>
  <c r="F121" i="26" l="1"/>
  <c r="H123" i="26" l="1"/>
  <c r="H146" i="26"/>
  <c r="G146" i="26"/>
  <c r="F145" i="26"/>
  <c r="M9" i="26" l="1"/>
  <c r="H145" i="26"/>
  <c r="F143" i="26"/>
  <c r="G145" i="26"/>
  <c r="F236" i="26"/>
  <c r="H143" i="26" l="1"/>
  <c r="H236" i="26"/>
  <c r="G236" i="26"/>
  <c r="G241" i="26"/>
  <c r="G227" i="26"/>
  <c r="G143" i="26"/>
  <c r="H121" i="26" l="1"/>
  <c r="C89" i="14"/>
  <c r="C25" i="14"/>
  <c r="F50" i="14"/>
  <c r="E50" i="14"/>
  <c r="D50" i="14"/>
  <c r="C50" i="14"/>
  <c r="H49" i="14"/>
  <c r="G49" i="14"/>
  <c r="H48" i="14"/>
  <c r="G48" i="14"/>
  <c r="H47" i="14"/>
  <c r="G47" i="14"/>
  <c r="H46" i="14"/>
  <c r="G46" i="14"/>
  <c r="H45" i="14"/>
  <c r="G45" i="14"/>
  <c r="H50" i="14" l="1"/>
  <c r="G50" i="14"/>
  <c r="H73" i="14" l="1"/>
  <c r="G93" i="26" l="1"/>
  <c r="H9" i="26"/>
  <c r="G9" i="26"/>
  <c r="G52" i="26"/>
  <c r="G82" i="26"/>
  <c r="G85" i="26"/>
  <c r="G95" i="26"/>
  <c r="G108" i="26"/>
  <c r="G123" i="26"/>
  <c r="G132" i="26"/>
  <c r="G137" i="26"/>
  <c r="G206" i="26"/>
  <c r="G217" i="26"/>
  <c r="H10" i="22"/>
  <c r="G10" i="22"/>
  <c r="H20" i="22"/>
  <c r="G20" i="22"/>
  <c r="H22" i="22"/>
  <c r="G22" i="22"/>
  <c r="H21" i="22"/>
  <c r="H27" i="22"/>
  <c r="H40" i="22"/>
  <c r="H66" i="22"/>
  <c r="G21" i="22"/>
  <c r="G27" i="22"/>
  <c r="G40" i="22"/>
  <c r="G66" i="22"/>
  <c r="G119" i="22"/>
  <c r="G127" i="26" l="1"/>
  <c r="G204" i="26"/>
  <c r="H7" i="26"/>
  <c r="G121" i="26"/>
  <c r="G7" i="26"/>
  <c r="H6" i="26" l="1"/>
  <c r="G6" i="26"/>
  <c r="H72" i="14"/>
  <c r="H55" i="14"/>
  <c r="H59" i="14"/>
  <c r="H66" i="14"/>
  <c r="H67" i="14"/>
  <c r="H10" i="14"/>
  <c r="H11" i="14"/>
  <c r="H12" i="14"/>
  <c r="H13" i="14"/>
  <c r="H14" i="14"/>
  <c r="H17" i="14"/>
  <c r="H18" i="14"/>
  <c r="H19" i="14"/>
  <c r="H20" i="14"/>
  <c r="H21" i="14"/>
  <c r="H24" i="14"/>
  <c r="H27" i="14"/>
  <c r="H28" i="14"/>
  <c r="H32" i="14"/>
  <c r="H34" i="14"/>
  <c r="H8" i="14" l="1"/>
  <c r="G18" i="14"/>
  <c r="G19" i="14"/>
  <c r="G20" i="14"/>
  <c r="G21" i="14"/>
  <c r="G17" i="14"/>
  <c r="G32" i="14"/>
  <c r="G34" i="14"/>
  <c r="G8" i="14"/>
  <c r="C70" i="14" l="1"/>
  <c r="D70" i="14"/>
  <c r="E70" i="14"/>
  <c r="F70" i="14"/>
  <c r="G70" i="14" l="1"/>
  <c r="H70" i="14"/>
  <c r="D57" i="14"/>
  <c r="D52" i="14"/>
  <c r="C52" i="14"/>
  <c r="E64" i="14"/>
  <c r="F64" i="14"/>
  <c r="C64" i="14"/>
  <c r="E57" i="14"/>
  <c r="F57" i="14"/>
  <c r="C57" i="14"/>
  <c r="E52" i="14"/>
  <c r="F52" i="14"/>
  <c r="E25" i="14"/>
  <c r="F25" i="14"/>
  <c r="D22" i="14"/>
  <c r="D42" i="14" s="1"/>
  <c r="E22" i="14"/>
  <c r="E42" i="14" s="1"/>
  <c r="F22" i="14"/>
  <c r="C22" i="14"/>
  <c r="C42" i="14" s="1"/>
  <c r="G64" i="14" l="1"/>
  <c r="G57" i="14"/>
  <c r="G52" i="14"/>
  <c r="H25" i="14"/>
  <c r="H22" i="14"/>
  <c r="F42" i="14"/>
  <c r="H64" i="14"/>
  <c r="H57" i="14"/>
  <c r="H52" i="14"/>
  <c r="G22" i="14"/>
  <c r="G25" i="14"/>
  <c r="C68" i="14"/>
  <c r="E68" i="14"/>
  <c r="D68" i="14"/>
  <c r="F68" i="14"/>
  <c r="E16" i="14"/>
  <c r="F16" i="14"/>
  <c r="C16" i="14"/>
  <c r="E9" i="14"/>
  <c r="F9" i="14"/>
  <c r="C9" i="14"/>
  <c r="C15" i="14" s="1"/>
  <c r="G68" i="14" l="1"/>
  <c r="C31" i="14"/>
  <c r="F15" i="14"/>
  <c r="F31" i="14" s="1"/>
  <c r="F36" i="14" s="1"/>
  <c r="F39" i="14" s="1"/>
  <c r="C43" i="14"/>
  <c r="E15" i="14"/>
  <c r="E31" i="14" s="1"/>
  <c r="E36" i="14" s="1"/>
  <c r="E43" i="14"/>
  <c r="G42" i="14"/>
  <c r="H42" i="14"/>
  <c r="H9" i="14"/>
  <c r="F43" i="14"/>
  <c r="H16" i="14"/>
  <c r="H68" i="14"/>
  <c r="G9" i="14"/>
  <c r="G16" i="14"/>
  <c r="G15" i="14" l="1"/>
  <c r="H15" i="14"/>
  <c r="G43" i="14"/>
  <c r="H43" i="14"/>
  <c r="G31" i="14" l="1"/>
  <c r="H31" i="14"/>
  <c r="H36" i="14"/>
  <c r="G36" i="14"/>
  <c r="E39" i="14"/>
  <c r="H39" i="14" l="1"/>
  <c r="G39" i="14"/>
  <c r="D15" i="14"/>
  <c r="D31" i="14" l="1"/>
  <c r="D36" i="14" s="1"/>
  <c r="D39" i="14" s="1"/>
  <c r="C36" i="14"/>
  <c r="C39" i="14" s="1"/>
</calcChain>
</file>

<file path=xl/sharedStrings.xml><?xml version="1.0" encoding="utf-8"?>
<sst xmlns="http://schemas.openxmlformats.org/spreadsheetml/2006/main" count="787" uniqueCount="485">
  <si>
    <t>капітальне будівництво</t>
  </si>
  <si>
    <t>придбання (виготовлення) основних засобів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</si>
  <si>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</si>
  <si>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</si>
  <si>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</si>
  <si>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</si>
  <si>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</si>
  <si>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</si>
  <si>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придбання (виготовлення) інших необоротних матеріальних активів</t>
  </si>
  <si>
    <t>№ з/п</t>
  </si>
  <si>
    <t>Усього</t>
  </si>
  <si>
    <t>(посада)</t>
  </si>
  <si>
    <t>(підпис)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</si>
  <si>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</si>
  <si>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</si>
  <si>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</si>
  <si>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Фінансовий результат до оподаткування</t>
  </si>
  <si>
    <t xml:space="preserve">         (ініціали, прізвище)    </t>
  </si>
  <si>
    <t>_____________________________</t>
  </si>
  <si>
    <t>(ініціали, прізвище)</t>
  </si>
  <si>
    <t>Основні фінансові показники</t>
  </si>
  <si>
    <t>Капітальні інвестиції</t>
  </si>
  <si>
    <t>Найменування об’єкта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</si>
  <si>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</si>
  <si>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</si>
  <si>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</si>
  <si>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</si>
  <si>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</si>
  <si>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(    )</t>
  </si>
  <si>
    <t>Інші доходи, усього, у тому числі:</t>
  </si>
  <si>
    <t>Витрати з податку на прибуток</t>
  </si>
  <si>
    <t>Дохід з податку на прибуток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</si>
  <si>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</si>
  <si>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</si>
  <si>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</si>
  <si>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</si>
  <si>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</si>
  <si>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</si>
  <si>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</si>
  <si>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</si>
  <si>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податок на прибуток підприємств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</si>
  <si>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</si>
  <si>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</si>
  <si>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</si>
  <si>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</si>
  <si>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</si>
  <si>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</si>
  <si>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</si>
  <si>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</si>
  <si>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</si>
  <si>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</si>
  <si>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</si>
  <si>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тис. грн (без ПДВ)</t>
  </si>
  <si>
    <t>{Додаток 1 в редакції Наказу Міністерства економічного розвитку і торгівлі № 1394 від 03.11.2015}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</si>
  <si>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</si>
  <si>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</si>
  <si>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</si>
  <si>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</si>
  <si>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</si>
  <si>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 xml:space="preserve">Нраховані до сплати податки та збори до Державного бюджету України (податкові платежі) 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</si>
  <si>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</si>
  <si>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</si>
  <si>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 xml:space="preserve"> (посада)</t>
  </si>
  <si>
    <t>військовий збір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</si>
  <si>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</si>
  <si>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</si>
  <si>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</si>
  <si>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тис. грн</t>
  </si>
  <si>
    <t xml:space="preserve">                   (підпис)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</si>
  <si>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</si>
  <si>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</si>
  <si>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</si>
  <si>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</si>
  <si>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</si>
  <si>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Фонд оплату праці</t>
  </si>
  <si>
    <t>8030</t>
  </si>
  <si>
    <t>Чистий дохід від реалізації продукції (товарів, робіт, послуг), усього, у тому числі:</t>
  </si>
  <si>
    <t>ДОХОДИ</t>
  </si>
  <si>
    <t>№Зз/п</t>
  </si>
  <si>
    <t>Інші фінансові доходи, усього, у тому числі:</t>
  </si>
  <si>
    <t>ВИТРАТИ</t>
  </si>
  <si>
    <t>Матеріальні витрати, у сього, у т.ч.:</t>
  </si>
  <si>
    <t>Інші витрати, усього, у т.ч:</t>
  </si>
  <si>
    <t>Адміністративні витрати:</t>
  </si>
  <si>
    <t>Інші адміністративні витрати, усього, у т.ч.:</t>
  </si>
  <si>
    <t>ВСЬОГО ВИТРАТ:</t>
  </si>
  <si>
    <t>1.</t>
  </si>
  <si>
    <t>у т.ч. використано на:</t>
  </si>
  <si>
    <t>1.1</t>
  </si>
  <si>
    <t>Адміністративні витрати, усього, у тому числі:</t>
  </si>
  <si>
    <t>Собівартість реалізованої продукції (товарів, робіт, послуг), усього, у т.ч.:</t>
  </si>
  <si>
    <t>1.3</t>
  </si>
  <si>
    <t>Адміністративні витрати, усього, у т.ч.:</t>
  </si>
  <si>
    <t>Інші операційні витрати, усього, у т.ч.:</t>
  </si>
  <si>
    <t>2.</t>
  </si>
  <si>
    <t>2.1</t>
  </si>
  <si>
    <t>Придбання (виготовлення) основних засобів, усього, у т.ч.:</t>
  </si>
  <si>
    <t>Придбання (виготовлення) інших необоротних матеріальних активів, усього, у т.ч.:</t>
  </si>
  <si>
    <t>Розділ І. Формування фінансових результатів</t>
  </si>
  <si>
    <t>Розділ IІ. Розрахунки з бюджетом</t>
  </si>
  <si>
    <t>Розділ IV. Капітальні інвестиції</t>
  </si>
  <si>
    <t>Розділ VI. Дані про персонал та витрати на оплату праці</t>
  </si>
  <si>
    <t>Розшифровка №1 до розділу І "Формування фінансових результатів"</t>
  </si>
  <si>
    <t>Розшифровка до розділу  IV. "Капітальні інвестиції"</t>
  </si>
  <si>
    <t>5.</t>
  </si>
  <si>
    <t>Матеріальні витрати, усього, у т.ч.:</t>
  </si>
  <si>
    <t>план</t>
  </si>
  <si>
    <t>факт</t>
  </si>
  <si>
    <t>відхилення, +/-</t>
  </si>
  <si>
    <t>виконання, 
%</t>
  </si>
  <si>
    <t>відхилення, +,-</t>
  </si>
  <si>
    <t>відхилення, %</t>
  </si>
  <si>
    <t>відхилення, 
%</t>
  </si>
  <si>
    <t>Відхилення, +,-</t>
  </si>
  <si>
    <t>Відхилення, %</t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</si>
  <si>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</si>
  <si>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</si>
  <si>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</si>
  <si>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Розшифровка №2 до розділу І "Формування фінансових результатів за джерелами доходів та використання коштів"</t>
  </si>
  <si>
    <t>Кошти державного бюджету від Національної служби здоров'я України</t>
  </si>
  <si>
    <t>Інші операційні витрати:</t>
  </si>
  <si>
    <t>Факт наростаючим підсумком з початку року</t>
  </si>
  <si>
    <r>
      <t xml:space="preserve">Чистий дохід від реалізації продукції (товарів, робіт, послуг) </t>
    </r>
    <r>
      <rPr>
        <sz val="16"/>
        <color theme="1"/>
        <rFont val="Times New Roman"/>
        <family val="1"/>
        <charset val="204"/>
      </rPr>
      <t>(розшифрувати)</t>
    </r>
  </si>
  <si>
    <r>
      <t>Інші фінансові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</si>
  <si>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rPr>
        <b/>
        <sz val="16"/>
        <color theme="1"/>
        <rFont val="Times New Roman"/>
        <family val="1"/>
        <charset val="204"/>
      </rPr>
      <t>Фінансові витрати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</si>
  <si>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>Інші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</si>
  <si>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color theme="1"/>
        <rFont val="Times New Roman"/>
        <family val="1"/>
        <charset val="204"/>
      </rPr>
      <t>(розшифрувати)</t>
    </r>
  </si>
  <si>
    <r>
      <t>придбання (виготовлення) основних засобів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</si>
  <si>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</si>
  <si>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</si>
  <si>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t>Кошти міського бюджету/ кошти ВМОТГ</t>
  </si>
  <si>
    <t>Елементи операційних витрат:</t>
  </si>
  <si>
    <t>медикаменти та перев'язувальні матеріали</t>
  </si>
  <si>
    <t>засоби для прання, чищення та особистої гігієни</t>
  </si>
  <si>
    <t>послуги інтернету</t>
  </si>
  <si>
    <t>послуги зв'язку</t>
  </si>
  <si>
    <t>абонплата за надання каналу передаваних даних</t>
  </si>
  <si>
    <t>страхування цивільно-правової відповідальності власників транспортних засобів</t>
  </si>
  <si>
    <t>обов'язкове особисте страхування водіїв від нещасних випадків на транспорті</t>
  </si>
  <si>
    <t>інформаційно-консультативні послуги</t>
  </si>
  <si>
    <t>ремонт медичної техніки</t>
  </si>
  <si>
    <t>обслуговування пожежної сигналізації</t>
  </si>
  <si>
    <t>навчання персоналу</t>
  </si>
  <si>
    <t>обслуговування ліфтів</t>
  </si>
  <si>
    <t>обслуговування комп'ютерної техніки</t>
  </si>
  <si>
    <t>обслуговування програмного забезпечення</t>
  </si>
  <si>
    <t>оплата електроенергії</t>
  </si>
  <si>
    <t>оплата теплопостачання</t>
  </si>
  <si>
    <t>водопостачання та водовідведення</t>
  </si>
  <si>
    <t>вивезення ТПВ</t>
  </si>
  <si>
    <t>продукти харчування</t>
  </si>
  <si>
    <t>медичні бланки</t>
  </si>
  <si>
    <t>витрати пов'язані з використанням службових автомобілів</t>
  </si>
  <si>
    <t>канцелярські товари</t>
  </si>
  <si>
    <t>обслуговування підйомників</t>
  </si>
  <si>
    <t>повірка медичної техніки</t>
  </si>
  <si>
    <t>податок на землю</t>
  </si>
  <si>
    <t>пеня</t>
  </si>
  <si>
    <t>Кошти отримані від надання послуг (основна господарська діяльність)</t>
  </si>
  <si>
    <t>господарські засоби, товари,будівельлні матеріали</t>
  </si>
  <si>
    <t>Матеріальні витрати, усього, у тому числі:</t>
  </si>
  <si>
    <t>будівельні матеріали</t>
  </si>
  <si>
    <t>миючі засоби для прання, пакети для сміття, паперова продукція</t>
  </si>
  <si>
    <t>Залучення кредитних коштів</t>
  </si>
  <si>
    <t>6.</t>
  </si>
  <si>
    <t>7.1</t>
  </si>
  <si>
    <t>господарські товари</t>
  </si>
  <si>
    <t>медичні бланки,обмінні карти</t>
  </si>
  <si>
    <t xml:space="preserve">бланки лікарняних листків </t>
  </si>
  <si>
    <t>страхові послуги</t>
  </si>
  <si>
    <t>списання вартості періодичних видань</t>
  </si>
  <si>
    <t>касове обслуговування</t>
  </si>
  <si>
    <t>Нарахована амортизація на безоплатно отримані активи</t>
  </si>
  <si>
    <t>миючі,чистящі та засоби для прання</t>
  </si>
  <si>
    <t>послуги інтернету та зв'язку</t>
  </si>
  <si>
    <t>ПКД  (реконструкція системи кичнепостачання)</t>
  </si>
  <si>
    <t xml:space="preserve">будівельні матеріали </t>
  </si>
  <si>
    <t>Інші витрати усього, у т. ч.:</t>
  </si>
  <si>
    <t>послуги з бакобстеження</t>
  </si>
  <si>
    <t>послуги з прання та чищення білизни</t>
  </si>
  <si>
    <t>витрати пов'язані з використанням службових автомобілів (бензин, пмм)</t>
  </si>
  <si>
    <t xml:space="preserve">автозапчастини </t>
  </si>
  <si>
    <t>папір, канцтовари</t>
  </si>
  <si>
    <t>послуги з технічного нагляду</t>
  </si>
  <si>
    <t>послуги з заправки картриджів</t>
  </si>
  <si>
    <t>послуги з охорони приміщень</t>
  </si>
  <si>
    <t>обслуговування сайту, сторінки у соцмережах</t>
  </si>
  <si>
    <t>послуги централізованого архіву</t>
  </si>
  <si>
    <t>Матеріальні витрати усього,в т.ч.:</t>
  </si>
  <si>
    <t>Інші витрати,усього, у т.ч.:</t>
  </si>
  <si>
    <t>вивезення сміття (ТВП)</t>
  </si>
  <si>
    <t>Матеріальні витрати, усього, у т. ч.:</t>
  </si>
  <si>
    <t>1.1.1</t>
  </si>
  <si>
    <t>1.1.2</t>
  </si>
  <si>
    <t>1.1.3</t>
  </si>
  <si>
    <t>1.1.4</t>
  </si>
  <si>
    <t>1.1.5</t>
  </si>
  <si>
    <t>1.2</t>
  </si>
  <si>
    <t>1.2.1</t>
  </si>
  <si>
    <t>1.2.2</t>
  </si>
  <si>
    <t>1.2.3</t>
  </si>
  <si>
    <t>1.2.5</t>
  </si>
  <si>
    <t>Інші  витрати усього, у т.ч.:</t>
  </si>
  <si>
    <t>1.3.2</t>
  </si>
  <si>
    <t>1.3.3</t>
  </si>
  <si>
    <t>Інші адміністративні витрати,усього,у т.ч.:</t>
  </si>
  <si>
    <t>Матеріальні витрати усього, в т.ч.:</t>
  </si>
  <si>
    <t>Відрахування на соціальні заходи  (ЄСВ)</t>
  </si>
  <si>
    <t>Кошти орендарів  (відшкодування за енергоносії, оренда приміщення)</t>
  </si>
  <si>
    <t>7.1.1</t>
  </si>
  <si>
    <t>9.</t>
  </si>
  <si>
    <t>канцтовари, папір</t>
  </si>
  <si>
    <t>Надходження від відсотків за залишками коштів на депозитних  рахунках</t>
  </si>
  <si>
    <t>Інші адміністративні витрати:</t>
  </si>
  <si>
    <t>Амортизація усього, в т.ч.:</t>
  </si>
  <si>
    <t>миючі засоби для прання, чищення та особистої гігієни</t>
  </si>
  <si>
    <t>господарські засоби, товари</t>
  </si>
  <si>
    <t xml:space="preserve">автозапчастини, </t>
  </si>
  <si>
    <t>витрати повязані з використанням службових автомобілів</t>
  </si>
  <si>
    <t>послуги з ремонту та обслуговування автомобіля</t>
  </si>
  <si>
    <t>послуги з утилізації небезпечних відходів</t>
  </si>
  <si>
    <t>послуги з поточного ремонту жіночої консультації</t>
  </si>
  <si>
    <t>послуги з ремонту лічильника кисню</t>
  </si>
  <si>
    <t>послуги з постачання пакетів програмного забезпечення</t>
  </si>
  <si>
    <t>послуги з ремонту автомобіля</t>
  </si>
  <si>
    <t>послуги з ремонту ПК</t>
  </si>
  <si>
    <t>послуги з повірки та монтажу лічильників</t>
  </si>
  <si>
    <t>послуги з дератизації та дезінсекції</t>
  </si>
  <si>
    <t>послуги з монтажу пожежних шаф</t>
  </si>
  <si>
    <t>послуги з вивезення ТВП</t>
  </si>
  <si>
    <t>адвокатські послуги</t>
  </si>
  <si>
    <t>плата за перетоки реактивної ел.енергії</t>
  </si>
  <si>
    <t>послуги з Інтернету</t>
  </si>
  <si>
    <t>послуги з навчання персоналу</t>
  </si>
  <si>
    <t>послуги з попвнення Смарт картки</t>
  </si>
  <si>
    <t>автозапчастини,  витрати повязані з використанням службового автомобіля</t>
  </si>
  <si>
    <t>амортизація основних засобів, ІНМА  і нематеріальних активів</t>
  </si>
  <si>
    <t>амортизація основних засобів, ІНМА  і нематеріальних активів загальногосподарського призначення</t>
  </si>
  <si>
    <t xml:space="preserve">списання вартості періодичних видань </t>
  </si>
  <si>
    <t>кошти державного бюджета від Національної служби здоров'я</t>
  </si>
  <si>
    <t>кошти, отримані від надання платних послуг (основна господарська діяльність)</t>
  </si>
  <si>
    <t>кошти бюджету Вінницької МОТГ/ кошти бюджету ВМТГ</t>
  </si>
  <si>
    <t>кошти обласного бюджету (відшкодування з/ти інтернам 1 року навчання)</t>
  </si>
  <si>
    <t>дохід від безоплатно отриманих активів у використанні</t>
  </si>
  <si>
    <t>благодійна допомога (кошти, натура)</t>
  </si>
  <si>
    <t>кошти орендарів (відшкодування за енергоносії, орендна плата за приміщення)</t>
  </si>
  <si>
    <t>7.</t>
  </si>
  <si>
    <t>8.</t>
  </si>
  <si>
    <t>надходження від відсотків за залишками коштів на поточних рахунках</t>
  </si>
  <si>
    <t>надходження від відсотків за залишками коштів на депозитних рахунках</t>
  </si>
  <si>
    <t>нарахування амортизації на безоплатно отримані активи</t>
  </si>
  <si>
    <t>оприбуткування на баланс вторсировини</t>
  </si>
  <si>
    <t>канцелярські товари,папір</t>
  </si>
  <si>
    <t>автозапчастини</t>
  </si>
  <si>
    <t>послуги з вивозу сміття</t>
  </si>
  <si>
    <t>послуги з обслуговування сайту</t>
  </si>
  <si>
    <t>послуги з вивезення ТПВ</t>
  </si>
  <si>
    <t>послуги з супроводу  програм</t>
  </si>
  <si>
    <t xml:space="preserve"> технічне обслуговування комп'ютерної техніки</t>
  </si>
  <si>
    <t>послуги з поповнення Смарт картки</t>
  </si>
  <si>
    <t>плата за перетікання реактивної енергії</t>
  </si>
  <si>
    <t>послуги з обслуговування пожежної сигналізації, пожежних гігрантів</t>
  </si>
  <si>
    <t>обслуговування пожежної сигналізації та пожежних гігрантів</t>
  </si>
  <si>
    <t>Інші операційні витрати усього,в т.ч.:</t>
  </si>
  <si>
    <t>послуги централізованого архіву ЦБ ДОЗ</t>
  </si>
  <si>
    <t>інформаційно-консультативні та редакційні послуги</t>
  </si>
  <si>
    <t>послуги з повірки лічильника електроенергії</t>
  </si>
  <si>
    <t>поштові послуги</t>
  </si>
  <si>
    <t>послуги із страхування медичного персоналу (ВІЛ, гепатит)</t>
  </si>
  <si>
    <t>послуги з технічного обслуговування вогнегасників</t>
  </si>
  <si>
    <t>послуги з надання доступу до Інтернет порталу</t>
  </si>
  <si>
    <t>послуги з поточного ремонту жіночої консультації та 1 поверху пологового відділення</t>
  </si>
  <si>
    <t>програмне забезпечення "Медок"</t>
  </si>
  <si>
    <t>технічна перевірка точок обліку</t>
  </si>
  <si>
    <t>послуги з технічного обстеження обєкту нерухомого майна</t>
  </si>
  <si>
    <t xml:space="preserve">Відрахування на соціальні заходи  (ЄСВ)                                                              </t>
  </si>
  <si>
    <t>централізоване</t>
  </si>
  <si>
    <t>5.1</t>
  </si>
  <si>
    <t>5.1.1</t>
  </si>
  <si>
    <t>6.1</t>
  </si>
  <si>
    <t>6.1.1</t>
  </si>
  <si>
    <t>10.1</t>
  </si>
  <si>
    <t>4.1</t>
  </si>
  <si>
    <t>10.</t>
  </si>
  <si>
    <t>Собівартість реалізованої продукції (товарів, робіт, послуг)</t>
  </si>
  <si>
    <t>програмне забезпечення "МЕДОК"</t>
  </si>
  <si>
    <t>виокремити в грошовому еквіваленті та в натурі</t>
  </si>
  <si>
    <t>кошти отримані від реалізації в установленому порядку майна (крім нерухомого майна)</t>
  </si>
  <si>
    <t>кондиціонер (1 шт)</t>
  </si>
  <si>
    <t>лічильник кисню (1 шт)</t>
  </si>
  <si>
    <t>кисневі концентратори (4 шт)</t>
  </si>
  <si>
    <t>генератор дизельний (1 шт)</t>
  </si>
  <si>
    <t>апарат ШВЛ (3 шт)</t>
  </si>
  <si>
    <t>модуль капнографії бокового потоку (2 шт)</t>
  </si>
  <si>
    <t>операційний стіл (1 шт)</t>
  </si>
  <si>
    <t>лампа операційна (безтіньова) (1 шт)</t>
  </si>
  <si>
    <t>медичне електричне Ліжко -Трансформер, (3 шт)</t>
  </si>
  <si>
    <t>система пожежної сигналізації</t>
  </si>
  <si>
    <t>система відеонагляду</t>
  </si>
  <si>
    <t>монітор (2 шт)</t>
  </si>
  <si>
    <t>тумбочка приліжкова (31 шт)</t>
  </si>
  <si>
    <t>мотокоса (1 шт)</t>
  </si>
  <si>
    <t>лічильник електроенергії (1 шт)</t>
  </si>
  <si>
    <t>шафа пожежна (15 шт)</t>
  </si>
  <si>
    <t>морозильна камера (1 шт)</t>
  </si>
  <si>
    <t>балони кисневі (16 шт)</t>
  </si>
  <si>
    <r>
      <t>Інші джерела (НСЗУ</t>
    </r>
    <r>
      <rPr>
        <i/>
        <sz val="16"/>
        <color theme="1"/>
        <rFont val="Times New Roman"/>
        <family val="1"/>
        <charset val="204"/>
      </rPr>
      <t>)</t>
    </r>
  </si>
  <si>
    <r>
      <t>Власні кошти (с/к і благ</t>
    </r>
    <r>
      <rPr>
        <i/>
        <sz val="16"/>
        <color theme="1"/>
        <rFont val="Times New Roman"/>
        <family val="1"/>
        <charset val="204"/>
      </rPr>
      <t>)</t>
    </r>
  </si>
  <si>
    <t>Бюджетне фінансування (кошти бюджету ВМОТГ)</t>
  </si>
  <si>
    <t>лампа операційна безтіньова (1 шт)</t>
  </si>
  <si>
    <t>блок живлення (3 шт)</t>
  </si>
  <si>
    <t xml:space="preserve">меблі офісні </t>
  </si>
  <si>
    <t>1.2.4</t>
  </si>
  <si>
    <t>паливо</t>
  </si>
  <si>
    <t>4.1.1</t>
  </si>
  <si>
    <t>Матеріальні витрати всього</t>
  </si>
  <si>
    <t>послуги теплопостачання</t>
  </si>
  <si>
    <t>послуги водопостачання та водовідведення</t>
  </si>
  <si>
    <t>послуги електропостачання</t>
  </si>
  <si>
    <t>плата за оренду нерухомого майна</t>
  </si>
  <si>
    <t>поповнення смарт-картки</t>
  </si>
  <si>
    <t>послуги з виготовлення ПКД</t>
  </si>
  <si>
    <t>Кошти обласного бюджету (відшкодвання з/п інтернам 1 року навчання)</t>
  </si>
  <si>
    <t>послуги дослідження на ВІЛ</t>
  </si>
  <si>
    <t>послуги з лабораторних досліджень</t>
  </si>
  <si>
    <t>послуги патанатомії</t>
  </si>
  <si>
    <t>атестація робочих місць</t>
  </si>
  <si>
    <t>Електропостачання</t>
  </si>
  <si>
    <t>послуги з доставки</t>
  </si>
  <si>
    <t>вивіз сміття</t>
  </si>
  <si>
    <t>бланки лікарняних листів</t>
  </si>
  <si>
    <t>послуги із захоронення</t>
  </si>
  <si>
    <t>поповнення смарт картки</t>
  </si>
  <si>
    <t>послуга з доступу до інтернет потралу</t>
  </si>
  <si>
    <t>послуги виготовлення ПКД</t>
  </si>
  <si>
    <t>послуги на дослідження ВІЛ</t>
  </si>
  <si>
    <t>послуги послуги авансових звітів</t>
  </si>
  <si>
    <t>річні нарахування на пеню</t>
  </si>
  <si>
    <t>ПК (, 2 шт)</t>
  </si>
  <si>
    <t>блок живлення (2 шт)</t>
  </si>
  <si>
    <t>принтер кольоровий EPSON (1) БФП (2шт)</t>
  </si>
  <si>
    <t>ендоскоп</t>
  </si>
  <si>
    <t>рентген одяг</t>
  </si>
  <si>
    <t xml:space="preserve">штори жалюзі вертикальні </t>
  </si>
  <si>
    <t>рентгенодяг</t>
  </si>
  <si>
    <t xml:space="preserve">апарат ШВЛ </t>
  </si>
  <si>
    <t xml:space="preserve">модульний монітор пацієнта </t>
  </si>
  <si>
    <t xml:space="preserve">шприцевий насос двоканальний </t>
  </si>
  <si>
    <t>бланки медичні</t>
  </si>
  <si>
    <t>Залишок матеріалів, придбаних у минулих періодах за рахунок коштів медичної субвенції з державного бюджету</t>
  </si>
  <si>
    <t>10.1.1</t>
  </si>
  <si>
    <t>11.</t>
  </si>
  <si>
    <t>11.1</t>
  </si>
  <si>
    <t>11.2</t>
  </si>
  <si>
    <t>Кошти субвенцій з державного бюджету (залишки минулих періодів)</t>
  </si>
  <si>
    <t>у т.ч. використано на :</t>
  </si>
  <si>
    <t>плата за надання Ліцензії, реєстраційний збір</t>
  </si>
  <si>
    <t>касове обслуговування (комісія банку)</t>
  </si>
  <si>
    <t>послуги з атестаціі робочих місць</t>
  </si>
  <si>
    <t>послуги з поповнення смарт-картки</t>
  </si>
  <si>
    <t>річні відсотки  нараховані на пеню</t>
  </si>
  <si>
    <t>послуги з поточного  ремонту  ПК</t>
  </si>
  <si>
    <t>Інші  витрати, усього, у т.ч.:</t>
  </si>
  <si>
    <t>6.2</t>
  </si>
  <si>
    <t>6.2.1</t>
  </si>
  <si>
    <t>11.1.1</t>
  </si>
  <si>
    <t>12.</t>
  </si>
  <si>
    <t>послуги із патанатомії</t>
  </si>
  <si>
    <t>плата за надання Ліцензії</t>
  </si>
  <si>
    <t>Факт 
І півріччя 2021 року</t>
  </si>
  <si>
    <t>План 
І півріччя 2022 року</t>
  </si>
  <si>
    <t>Факт 
І півріччя 2022 року</t>
  </si>
  <si>
    <t xml:space="preserve"> І півріччя 2021 року</t>
  </si>
  <si>
    <t>І півріччя 2022 року</t>
  </si>
  <si>
    <t>Звітний період І півріччя  2022 року</t>
  </si>
  <si>
    <t>План на І півріччя 2022 року</t>
  </si>
  <si>
    <t>Факт за І півріччя 2022 року</t>
  </si>
  <si>
    <t>послуги з ремону лічильника кисню</t>
  </si>
  <si>
    <t>послуги з оплати експертного звіту по реконструкції системи киснепостачання</t>
  </si>
  <si>
    <t>інші експлуатаційні витрати (ЦПМСД)</t>
  </si>
  <si>
    <t>план 
І півріччя 2022 року</t>
  </si>
  <si>
    <t>факт
 І півріччя 2022 року</t>
  </si>
  <si>
    <t>факт
І півріччя 2022 року</t>
  </si>
  <si>
    <t>кошти отримані від надання послуг (палати, стажування лікарів-інтернів, відшкодування від страхової компанії)</t>
  </si>
  <si>
    <t>послуги з оплати експертного звіту по реконструкції системи  киснепостачання</t>
  </si>
  <si>
    <t>інші експлуатаційні витрати</t>
  </si>
  <si>
    <t>послуги з повірки медтехніки</t>
  </si>
  <si>
    <t xml:space="preserve">ЗВІТ
 про виконання показників фінансового плану КНП "Вінницький міський клінічний пологовий будинок №1"
за І півріччя 2022 року
      </t>
  </si>
  <si>
    <t>персональний компютер</t>
  </si>
  <si>
    <t>кювез дитячий</t>
  </si>
  <si>
    <t>бойлери ARISTON</t>
  </si>
  <si>
    <t>радіатори біометалеві</t>
  </si>
  <si>
    <t>системний блок</t>
  </si>
  <si>
    <t>системний блок (5шт.)</t>
  </si>
  <si>
    <t>програмне забезпечення "Агрософт"</t>
  </si>
  <si>
    <t>рекламні послуги</t>
  </si>
  <si>
    <t>папір, канцелярські товари</t>
  </si>
  <si>
    <t>редакційні послуги</t>
  </si>
  <si>
    <t>Автоматичний зовнішній дефібрилятор (1 шт)</t>
  </si>
  <si>
    <t xml:space="preserve">дозиметри </t>
  </si>
  <si>
    <t>м'який інвентар (пелюшки)</t>
  </si>
  <si>
    <t>водонагрівачі (бойлери) (4 шт)</t>
  </si>
  <si>
    <t>пульсоксиметри (3шт)</t>
  </si>
  <si>
    <t>CPAP системи (3 шт)</t>
  </si>
  <si>
    <t>чайники електричні  (8 шт)</t>
  </si>
  <si>
    <t>тонометри механічні (15 шт)</t>
  </si>
  <si>
    <t>рентгенозахисний фартух 1 шт)</t>
  </si>
  <si>
    <t>лампа бактерицидна  (2 шт)</t>
  </si>
  <si>
    <r>
      <t xml:space="preserve">холодильник </t>
    </r>
    <r>
      <rPr>
        <i/>
        <sz val="14"/>
        <color theme="1"/>
        <rFont val="Times New Roman"/>
        <family val="1"/>
        <charset val="204"/>
      </rPr>
      <t>(8 шт</t>
    </r>
    <r>
      <rPr>
        <sz val="14"/>
        <color theme="1"/>
        <rFont val="Times New Roman"/>
        <family val="1"/>
        <charset val="204"/>
      </rPr>
      <t>)</t>
    </r>
  </si>
  <si>
    <t>засіб КЗІ(флешка-токен)(10 шт)</t>
  </si>
  <si>
    <t>меблі офісні (28 шт)</t>
  </si>
  <si>
    <t>Ендоскоп (1 шт)</t>
  </si>
  <si>
    <t>Електрокоагулятор високочастотний зварювальний (1 шт)</t>
  </si>
  <si>
    <t>Меблі медичні (4 шт)</t>
  </si>
  <si>
    <t>електрокардіограф (1 шт)</t>
  </si>
  <si>
    <t>фетальний монітор (8 шт)</t>
  </si>
  <si>
    <t>стерилізатор (1 шт)</t>
  </si>
  <si>
    <t>система телемедицини (1 шт)</t>
  </si>
  <si>
    <t>пульсоксиметри (3 шт)</t>
  </si>
  <si>
    <t>тонометр  (15 шт)</t>
  </si>
  <si>
    <t>мякий інвентар (пелюшки)</t>
  </si>
  <si>
    <t>рентгенозахисний фартух  ( 1 шт)</t>
  </si>
  <si>
    <t>дозиметри (3 шт)</t>
  </si>
  <si>
    <t>чайники  IDEA (8 шт)</t>
  </si>
  <si>
    <t>Стільці (табурети) (25 шт)</t>
  </si>
  <si>
    <t xml:space="preserve"> принтер кольоровий EPSON , НР (2 шт)</t>
  </si>
  <si>
    <t>засіб  КЗІ (10 шт)</t>
  </si>
  <si>
    <t>холодильник (8 шт)</t>
  </si>
  <si>
    <t>*</t>
  </si>
  <si>
    <t>поклейка кромки ПВХ</t>
  </si>
  <si>
    <t xml:space="preserve">послуги з наглядового аудиту </t>
  </si>
  <si>
    <t>послуга з повірки</t>
  </si>
  <si>
    <t>послуги з медогляду персоналу</t>
  </si>
  <si>
    <t>послуги профілактичне дослідження на носій збудника кишкових інфекцій</t>
  </si>
  <si>
    <t>роботи з метрологічного забезпечення</t>
  </si>
  <si>
    <t>послуги з ремонту системного блоку та техніки</t>
  </si>
  <si>
    <t>послуги з лабораторних досліджень (бакобстеження)</t>
  </si>
  <si>
    <t>послуги з технічного обстеження об'єкта нерухомого майна</t>
  </si>
  <si>
    <t>послуги з обслуговування підйомників</t>
  </si>
  <si>
    <t>послуги з обслуговування ліфтів</t>
  </si>
  <si>
    <t>3.1.1</t>
  </si>
  <si>
    <t>3.1</t>
  </si>
  <si>
    <t>Залишок матеріалів, придбаних у минулих періодах за рахунок коштів місцевого бюджету</t>
  </si>
  <si>
    <t>3.1.2</t>
  </si>
  <si>
    <t>3.1.4</t>
  </si>
  <si>
    <t>3.1.3</t>
  </si>
  <si>
    <t>3.2</t>
  </si>
  <si>
    <t>3.2.1</t>
  </si>
  <si>
    <t>3.2.2</t>
  </si>
  <si>
    <t>4.</t>
  </si>
  <si>
    <t>6.2.2</t>
  </si>
  <si>
    <t>6.3</t>
  </si>
  <si>
    <t>6.3.5</t>
  </si>
  <si>
    <t>7.1.2</t>
  </si>
  <si>
    <t>7.1.3</t>
  </si>
  <si>
    <t>7.1.4</t>
  </si>
  <si>
    <t>7.2</t>
  </si>
  <si>
    <t>7.2.1</t>
  </si>
  <si>
    <t>7.2.2</t>
  </si>
  <si>
    <t>8.1</t>
  </si>
  <si>
    <t>8.1.3</t>
  </si>
  <si>
    <t>8.1.4</t>
  </si>
  <si>
    <t>9.1</t>
  </si>
  <si>
    <t>9.1.1</t>
  </si>
  <si>
    <t>9.1.2</t>
  </si>
  <si>
    <t>11.1.2</t>
  </si>
  <si>
    <t>11.2.1</t>
  </si>
  <si>
    <t>11.2.2</t>
  </si>
  <si>
    <t>12.1.1</t>
  </si>
  <si>
    <t>Благодійна допомога (натура)</t>
  </si>
  <si>
    <t>Благодійна допомога (натура)(залишки минулих періодів)</t>
  </si>
  <si>
    <t>13.</t>
  </si>
  <si>
    <t>13.1</t>
  </si>
  <si>
    <t>13.1.1</t>
  </si>
  <si>
    <t>13.2</t>
  </si>
  <si>
    <t>13.2.1</t>
  </si>
  <si>
    <t>Директор КНП "ВМК ПБ №1"</t>
  </si>
  <si>
    <t>Олександр БАНАХ</t>
  </si>
  <si>
    <t>системний блок (3шт.)</t>
  </si>
  <si>
    <t>електрокардіограф високочастотний (1 шт)</t>
  </si>
  <si>
    <t>меблі медичні (4 щт)</t>
  </si>
  <si>
    <t>автоматичний зовнішній дефібрилятор (1 шт)</t>
  </si>
  <si>
    <t>фетальні монітори (8 шт)</t>
  </si>
  <si>
    <t>стільці , (табурети)( 25 шт)</t>
  </si>
  <si>
    <t>Розшифровка до розділу  IV "Капітальні інвестиції" за джерелами надходження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</si>
</sst>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_);_(@_)"/>
    <numFmt numFmtId="179" formatCode="_-* #,##0.0_₴_-;\-* #,##0.0_₴_-;_-* &quot;-&quot;?_₴_-;_-@_-"/>
    <numFmt numFmtId="180" formatCode="_-* #,##0.0\ _₴_-;\-* #,##0.0\ _₴_-;_-* &quot;-&quot;?\ _₴_-;_-@_-"/>
  </numFmts>
  <fonts count="100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u/>
      <sz val="16"/>
      <color theme="1"/>
      <name val="Arial Cyr"/>
      <charset val="204"/>
    </font>
    <font>
      <b/>
      <i/>
      <sz val="16"/>
      <color theme="1"/>
      <name val="Times New Roman"/>
      <family val="1"/>
      <charset val="204"/>
    </font>
    <font>
      <sz val="16"/>
      <color theme="1"/>
      <name val="Arial Cyr"/>
      <charset val="204"/>
    </font>
    <font>
      <b/>
      <i/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6"/>
      <color rgb="FFC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i/>
      <sz val="16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  <font>
      <i/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53"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4" fillId="2" borderId="0" applyNumberFormat="0" applyBorder="0" applyAlignment="0" applyProtection="0"/>
    <xf numFmtId="0" fontId="1" fillId="2" borderId="0" applyNumberFormat="0" applyBorder="0" applyAlignment="0" applyProtection="0"/>
    <xf numFmtId="0" fontId="24" fillId="3" borderId="0" applyNumberFormat="0" applyBorder="0" applyAlignment="0" applyProtection="0"/>
    <xf numFmtId="0" fontId="1" fillId="3" borderId="0" applyNumberFormat="0" applyBorder="0" applyAlignment="0" applyProtection="0"/>
    <xf numFmtId="0" fontId="24" fillId="4" borderId="0" applyNumberFormat="0" applyBorder="0" applyAlignment="0" applyProtection="0"/>
    <xf numFmtId="0" fontId="1" fillId="4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6" borderId="0" applyNumberFormat="0" applyBorder="0" applyAlignment="0" applyProtection="0"/>
    <xf numFmtId="0" fontId="1" fillId="6" borderId="0" applyNumberFormat="0" applyBorder="0" applyAlignment="0" applyProtection="0"/>
    <xf numFmtId="0" fontId="2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9" borderId="0" applyNumberFormat="0" applyBorder="0" applyAlignment="0" applyProtection="0"/>
    <xf numFmtId="0" fontId="1" fillId="9" borderId="0" applyNumberFormat="0" applyBorder="0" applyAlignment="0" applyProtection="0"/>
    <xf numFmtId="0" fontId="24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5" fillId="12" borderId="0" applyNumberFormat="0" applyBorder="0" applyAlignment="0" applyProtection="0"/>
    <xf numFmtId="0" fontId="7" fillId="12" borderId="0" applyNumberFormat="0" applyBorder="0" applyAlignment="0" applyProtection="0"/>
    <xf numFmtId="0" fontId="25" fillId="9" borderId="0" applyNumberFormat="0" applyBorder="0" applyAlignment="0" applyProtection="0"/>
    <xf numFmtId="0" fontId="7" fillId="9" borderId="0" applyNumberFormat="0" applyBorder="0" applyAlignment="0" applyProtection="0"/>
    <xf numFmtId="0" fontId="25" fillId="10" borderId="0" applyNumberFormat="0" applyBorder="0" applyAlignment="0" applyProtection="0"/>
    <xf numFmtId="0" fontId="7" fillId="10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8" fillId="3" borderId="0" applyNumberFormat="0" applyBorder="0" applyAlignment="0" applyProtection="0"/>
    <xf numFmtId="0" fontId="10" fillId="20" borderId="1" applyNumberFormat="0" applyAlignment="0" applyProtection="0"/>
    <xf numFmtId="0" fontId="15" fillId="21" borderId="2" applyNumberFormat="0" applyAlignment="0" applyProtection="0"/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165" fontId="5" fillId="0" borderId="0" applyFont="0" applyFill="0" applyBorder="0" applyAlignment="0" applyProtection="0"/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0" fontId="19" fillId="0" borderId="0" applyNumberFormat="0" applyFill="0" applyBorder="0" applyAlignment="0" applyProtection="0"/>
    <xf numFmtId="171" fontId="27" fillId="0" borderId="0" applyAlignment="0">
      <alignment wrapText="1"/>
    </xf>
    <xf numFmtId="0" fontId="22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7" borderId="1" applyNumberFormat="0" applyAlignment="0" applyProtection="0"/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29" fillId="22" borderId="7">
      <alignment horizontal="left" vertical="center"/>
      <protection locked="0"/>
    </xf>
    <xf numFmtId="49" fontId="29" fillId="22" borderId="7">
      <alignment horizontal="left" vertical="center"/>
    </xf>
    <xf numFmtId="4" fontId="29" fillId="22" borderId="7">
      <alignment horizontal="right" vertical="center"/>
      <protection locked="0"/>
    </xf>
    <xf numFmtId="4" fontId="29" fillId="22" borderId="7">
      <alignment horizontal="right" vertical="center"/>
    </xf>
    <xf numFmtId="4" fontId="30" fillId="22" borderId="7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</xf>
    <xf numFmtId="49" fontId="26" fillId="22" borderId="3">
      <alignment horizontal="left" vertical="center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</xf>
    <xf numFmtId="4" fontId="26" fillId="22" borderId="3">
      <alignment horizontal="right" vertical="center"/>
    </xf>
    <xf numFmtId="4" fontId="30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37" fillId="0" borderId="3">
      <alignment horizontal="left" vertical="center"/>
      <protection locked="0"/>
    </xf>
    <xf numFmtId="49" fontId="37" fillId="0" borderId="3">
      <alignment horizontal="left" vertical="center"/>
    </xf>
    <xf numFmtId="49" fontId="38" fillId="0" borderId="3">
      <alignment horizontal="left" vertical="center"/>
      <protection locked="0"/>
    </xf>
    <xf numFmtId="49" fontId="38" fillId="0" borderId="3">
      <alignment horizontal="left" vertical="center"/>
    </xf>
    <xf numFmtId="4" fontId="37" fillId="0" borderId="3">
      <alignment horizontal="right" vertical="center"/>
      <protection locked="0"/>
    </xf>
    <xf numFmtId="4" fontId="37" fillId="0" borderId="3">
      <alignment horizontal="right" vertical="center"/>
    </xf>
    <xf numFmtId="4" fontId="38" fillId="0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9" fontId="37" fillId="0" borderId="3">
      <alignment horizontal="left" vertical="center"/>
      <protection locked="0"/>
    </xf>
    <xf numFmtId="49" fontId="38" fillId="0" borderId="3">
      <alignment horizontal="left" vertical="center"/>
      <protection locked="0"/>
    </xf>
    <xf numFmtId="4" fontId="37" fillId="0" borderId="3">
      <alignment horizontal="right" vertical="center"/>
      <protection locked="0"/>
    </xf>
    <xf numFmtId="0" fontId="20" fillId="0" borderId="8" applyNumberFormat="0" applyFill="0" applyAlignment="0" applyProtection="0"/>
    <xf numFmtId="0" fontId="17" fillId="23" borderId="0" applyNumberFormat="0" applyBorder="0" applyAlignment="0" applyProtection="0"/>
    <xf numFmtId="0" fontId="5" fillId="0" borderId="0"/>
    <xf numFmtId="0" fontId="5" fillId="0" borderId="0"/>
    <xf numFmtId="0" fontId="5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1" fillId="26" borderId="3">
      <alignment horizontal="right" vertical="center"/>
      <protection locked="0"/>
    </xf>
    <xf numFmtId="4" fontId="41" fillId="27" borderId="3">
      <alignment horizontal="right" vertical="center"/>
      <protection locked="0"/>
    </xf>
    <xf numFmtId="4" fontId="41" fillId="28" borderId="3">
      <alignment horizontal="right" vertical="center"/>
      <protection locked="0"/>
    </xf>
    <xf numFmtId="0" fontId="9" fillId="20" borderId="10" applyNumberFormat="0" applyAlignment="0" applyProtection="0"/>
    <xf numFmtId="49" fontId="26" fillId="0" borderId="3">
      <alignment horizontal="left" vertical="center" wrapText="1"/>
      <protection locked="0"/>
    </xf>
    <xf numFmtId="49" fontId="26" fillId="0" borderId="3">
      <alignment horizontal="left" vertical="center" wrapText="1"/>
      <protection locked="0"/>
    </xf>
    <xf numFmtId="0" fontId="16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7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8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9" borderId="0" applyNumberFormat="0" applyBorder="0" applyAlignment="0" applyProtection="0"/>
    <xf numFmtId="0" fontId="7" fillId="19" borderId="0" applyNumberFormat="0" applyBorder="0" applyAlignment="0" applyProtection="0"/>
    <xf numFmtId="0" fontId="42" fillId="7" borderId="1" applyNumberFormat="0" applyAlignment="0" applyProtection="0"/>
    <xf numFmtId="0" fontId="8" fillId="7" borderId="1" applyNumberFormat="0" applyAlignment="0" applyProtection="0"/>
    <xf numFmtId="0" fontId="43" fillId="20" borderId="10" applyNumberFormat="0" applyAlignment="0" applyProtection="0"/>
    <xf numFmtId="0" fontId="9" fillId="20" borderId="10" applyNumberFormat="0" applyAlignment="0" applyProtection="0"/>
    <xf numFmtId="0" fontId="44" fillId="20" borderId="1" applyNumberFormat="0" applyAlignment="0" applyProtection="0"/>
    <xf numFmtId="0" fontId="10" fillId="20" borderId="1" applyNumberFormat="0" applyAlignment="0" applyProtection="0"/>
    <xf numFmtId="172" fontId="5" fillId="0" borderId="0" applyFont="0" applyFill="0" applyBorder="0" applyAlignment="0" applyProtection="0"/>
    <xf numFmtId="0" fontId="45" fillId="0" borderId="4" applyNumberFormat="0" applyFill="0" applyAlignment="0" applyProtection="0"/>
    <xf numFmtId="0" fontId="11" fillId="0" borderId="4" applyNumberFormat="0" applyFill="0" applyAlignment="0" applyProtection="0"/>
    <xf numFmtId="0" fontId="46" fillId="0" borderId="5" applyNumberFormat="0" applyFill="0" applyAlignment="0" applyProtection="0"/>
    <xf numFmtId="0" fontId="12" fillId="0" borderId="5" applyNumberFormat="0" applyFill="0" applyAlignment="0" applyProtection="0"/>
    <xf numFmtId="0" fontId="47" fillId="0" borderId="6" applyNumberFormat="0" applyFill="0" applyAlignment="0" applyProtection="0"/>
    <xf numFmtId="0" fontId="13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8" fillId="0" borderId="11" applyNumberFormat="0" applyFill="0" applyAlignment="0" applyProtection="0"/>
    <xf numFmtId="0" fontId="14" fillId="0" borderId="11" applyNumberFormat="0" applyFill="0" applyAlignment="0" applyProtection="0"/>
    <xf numFmtId="0" fontId="49" fillId="21" borderId="2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23" borderId="0" applyNumberFormat="0" applyBorder="0" applyAlignment="0" applyProtection="0"/>
    <xf numFmtId="0" fontId="1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5" fillId="0" borderId="0"/>
    <xf numFmtId="0" fontId="2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1" fillId="3" borderId="0" applyNumberFormat="0" applyBorder="0" applyAlignment="0" applyProtection="0"/>
    <xf numFmtId="0" fontId="18" fillId="3" borderId="0" applyNumberFormat="0" applyBorder="0" applyAlignment="0" applyProtection="0"/>
    <xf numFmtId="0" fontId="5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5" borderId="9" applyNumberFormat="0" applyFont="0" applyAlignment="0" applyProtection="0"/>
    <xf numFmtId="0" fontId="5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8" applyNumberFormat="0" applyFill="0" applyAlignment="0" applyProtection="0"/>
    <xf numFmtId="0" fontId="20" fillId="0" borderId="8" applyNumberFormat="0" applyFill="0" applyAlignment="0" applyProtection="0"/>
    <xf numFmtId="0" fontId="2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57" fillId="0" borderId="0" applyFont="0" applyFill="0" applyBorder="0" applyAlignment="0" applyProtection="0"/>
    <xf numFmtId="17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8" fillId="4" borderId="0" applyNumberFormat="0" applyBorder="0" applyAlignment="0" applyProtection="0"/>
    <xf numFmtId="0" fontId="22" fillId="4" borderId="0" applyNumberFormat="0" applyBorder="0" applyAlignment="0" applyProtection="0"/>
    <xf numFmtId="176" fontId="59" fillId="22" borderId="12" applyFill="0" applyBorder="0">
      <alignment horizontal="center" vertical="center" wrapText="1"/>
      <protection locked="0"/>
    </xf>
    <xf numFmtId="171" fontId="60" fillId="0" borderId="0">
      <alignment wrapText="1"/>
    </xf>
    <xf numFmtId="171" fontId="27" fillId="0" borderId="0">
      <alignment wrapText="1"/>
    </xf>
  </cellStyleXfs>
  <cellXfs count="429">
    <xf numFmtId="0" fontId="0" fillId="0" borderId="0" xfId="0"/>
    <xf numFmtId="0" fontId="65" fillId="22" borderId="3" xfId="0" applyFont="1" applyFill="1" applyBorder="1" applyAlignment="1">
      <alignment horizontal="center" vertical="center" wrapText="1"/>
    </xf>
    <xf numFmtId="178" fontId="66" fillId="29" borderId="3" xfId="0" applyNumberFormat="1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vertical="center"/>
    </xf>
    <xf numFmtId="0" fontId="62" fillId="0" borderId="0" xfId="0" applyFont="1" applyFill="1" applyAlignment="1">
      <alignment horizontal="left" vertical="center"/>
    </xf>
    <xf numFmtId="0" fontId="68" fillId="0" borderId="0" xfId="0" applyFont="1" applyFill="1" applyAlignment="1">
      <alignment horizontal="center" vertical="center"/>
    </xf>
    <xf numFmtId="0" fontId="62" fillId="29" borderId="3" xfId="0" applyFont="1" applyFill="1" applyBorder="1" applyAlignment="1">
      <alignment horizontal="center" vertical="center" wrapText="1" shrinkToFit="1"/>
    </xf>
    <xf numFmtId="0" fontId="66" fillId="29" borderId="3" xfId="0" applyFont="1" applyFill="1" applyBorder="1" applyAlignment="1">
      <alignment horizontal="center" vertical="center"/>
    </xf>
    <xf numFmtId="0" fontId="62" fillId="29" borderId="3" xfId="0" applyFont="1" applyFill="1" applyBorder="1" applyAlignment="1">
      <alignment horizontal="center" vertical="center"/>
    </xf>
    <xf numFmtId="178" fontId="62" fillId="29" borderId="3" xfId="0" applyNumberFormat="1" applyFont="1" applyFill="1" applyBorder="1" applyAlignment="1">
      <alignment horizontal="center" vertical="center" wrapText="1"/>
    </xf>
    <xf numFmtId="0" fontId="66" fillId="29" borderId="3" xfId="0" applyFont="1" applyFill="1" applyBorder="1" applyAlignment="1">
      <alignment horizontal="center" vertical="center" wrapText="1"/>
    </xf>
    <xf numFmtId="0" fontId="66" fillId="29" borderId="20" xfId="182" applyFont="1" applyFill="1" applyBorder="1" applyAlignment="1">
      <alignment vertical="center" wrapText="1"/>
      <protection locked="0"/>
    </xf>
    <xf numFmtId="0" fontId="62" fillId="29" borderId="21" xfId="0" applyFont="1" applyFill="1" applyBorder="1" applyAlignment="1">
      <alignment horizontal="left" vertical="center" wrapText="1"/>
    </xf>
    <xf numFmtId="0" fontId="62" fillId="29" borderId="20" xfId="0" applyFont="1" applyFill="1" applyBorder="1" applyAlignment="1">
      <alignment horizontal="left" vertical="center" wrapText="1"/>
    </xf>
    <xf numFmtId="0" fontId="62" fillId="29" borderId="22" xfId="0" applyFont="1" applyFill="1" applyBorder="1" applyAlignment="1">
      <alignment horizontal="left" vertical="center" wrapText="1"/>
    </xf>
    <xf numFmtId="0" fontId="62" fillId="29" borderId="23" xfId="0" applyFont="1" applyFill="1" applyBorder="1" applyAlignment="1">
      <alignment horizontal="center" vertical="center"/>
    </xf>
    <xf numFmtId="49" fontId="66" fillId="29" borderId="3" xfId="0" applyNumberFormat="1" applyFont="1" applyFill="1" applyBorder="1" applyAlignment="1">
      <alignment horizontal="center" vertical="center"/>
    </xf>
    <xf numFmtId="177" fontId="66" fillId="29" borderId="3" xfId="0" applyNumberFormat="1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horizontal="center" vertical="center"/>
    </xf>
    <xf numFmtId="177" fontId="62" fillId="29" borderId="3" xfId="0" applyNumberFormat="1" applyFont="1" applyFill="1" applyBorder="1" applyAlignment="1">
      <alignment horizontal="center" vertical="center" wrapText="1"/>
    </xf>
    <xf numFmtId="0" fontId="62" fillId="0" borderId="0" xfId="0" applyFont="1" applyFill="1" applyAlignment="1">
      <alignment vertical="center"/>
    </xf>
    <xf numFmtId="0" fontId="66" fillId="0" borderId="0" xfId="0" applyFont="1" applyFill="1" applyBorder="1" applyAlignment="1" applyProtection="1">
      <alignment horizontal="left" vertical="center"/>
      <protection locked="0"/>
    </xf>
    <xf numFmtId="170" fontId="66" fillId="0" borderId="0" xfId="0" applyNumberFormat="1" applyFont="1" applyFill="1" applyBorder="1" applyAlignment="1">
      <alignment horizontal="right" vertical="center" wrapText="1"/>
    </xf>
    <xf numFmtId="170" fontId="62" fillId="0" borderId="0" xfId="0" applyNumberFormat="1" applyFont="1" applyFill="1" applyBorder="1" applyAlignment="1">
      <alignment horizontal="center" vertical="center" wrapText="1"/>
    </xf>
    <xf numFmtId="0" fontId="62" fillId="0" borderId="0" xfId="0" quotePrefix="1" applyFont="1" applyFill="1" applyBorder="1" applyAlignment="1">
      <alignment horizontal="center" vertical="center"/>
    </xf>
    <xf numFmtId="170" fontId="68" fillId="0" borderId="0" xfId="0" applyNumberFormat="1" applyFont="1" applyFill="1" applyBorder="1" applyAlignment="1">
      <alignment vertical="center"/>
    </xf>
    <xf numFmtId="0" fontId="62" fillId="0" borderId="0" xfId="0" applyFont="1" applyFill="1" applyBorder="1" applyAlignment="1">
      <alignment vertical="center" wrapText="1"/>
    </xf>
    <xf numFmtId="0" fontId="65" fillId="0" borderId="0" xfId="0" applyFont="1" applyFill="1" applyBorder="1" applyAlignment="1">
      <alignment vertical="center"/>
    </xf>
    <xf numFmtId="0" fontId="63" fillId="0" borderId="0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center" vertical="center" wrapText="1"/>
    </xf>
    <xf numFmtId="0" fontId="65" fillId="22" borderId="17" xfId="0" applyFont="1" applyFill="1" applyBorder="1" applyAlignment="1">
      <alignment horizontal="center" vertical="center"/>
    </xf>
    <xf numFmtId="0" fontId="65" fillId="22" borderId="17" xfId="0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/>
    </xf>
    <xf numFmtId="0" fontId="65" fillId="22" borderId="3" xfId="0" applyFont="1" applyFill="1" applyBorder="1" applyAlignment="1">
      <alignment horizontal="center" vertical="center"/>
    </xf>
    <xf numFmtId="0" fontId="63" fillId="22" borderId="3" xfId="0" applyFont="1" applyFill="1" applyBorder="1" applyAlignment="1">
      <alignment horizontal="center" vertical="center" wrapText="1"/>
    </xf>
    <xf numFmtId="178" fontId="63" fillId="0" borderId="3" xfId="0" applyNumberFormat="1" applyFont="1" applyFill="1" applyBorder="1" applyAlignment="1">
      <alignment horizontal="center" vertical="center"/>
    </xf>
    <xf numFmtId="178" fontId="65" fillId="0" borderId="3" xfId="0" applyNumberFormat="1" applyFont="1" applyFill="1" applyBorder="1" applyAlignment="1">
      <alignment horizontal="center" vertical="center"/>
    </xf>
    <xf numFmtId="178" fontId="63" fillId="29" borderId="3" xfId="0" applyNumberFormat="1" applyFont="1" applyFill="1" applyBorder="1" applyAlignment="1">
      <alignment horizontal="center" vertical="center" wrapText="1"/>
    </xf>
    <xf numFmtId="0" fontId="65" fillId="22" borderId="3" xfId="0" applyFont="1" applyFill="1" applyBorder="1" applyAlignment="1">
      <alignment horizontal="left" vertical="center"/>
    </xf>
    <xf numFmtId="178" fontId="65" fillId="29" borderId="3" xfId="0" applyNumberFormat="1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vertical="center"/>
    </xf>
    <xf numFmtId="0" fontId="63" fillId="22" borderId="3" xfId="0" applyFont="1" applyFill="1" applyBorder="1" applyAlignment="1">
      <alignment horizontal="left" vertical="center" wrapText="1"/>
    </xf>
    <xf numFmtId="0" fontId="65" fillId="22" borderId="3" xfId="0" quotePrefix="1" applyFont="1" applyFill="1" applyBorder="1" applyAlignment="1">
      <alignment horizontal="center" vertical="center"/>
    </xf>
    <xf numFmtId="0" fontId="63" fillId="0" borderId="3" xfId="0" applyFont="1" applyFill="1" applyBorder="1" applyAlignment="1">
      <alignment vertical="center"/>
    </xf>
    <xf numFmtId="0" fontId="65" fillId="0" borderId="3" xfId="0" applyFont="1" applyBorder="1" applyAlignment="1">
      <alignment horizontal="left" vertical="center" wrapText="1"/>
    </xf>
    <xf numFmtId="0" fontId="65" fillId="22" borderId="0" xfId="0" applyFont="1" applyFill="1" applyBorder="1" applyAlignment="1">
      <alignment horizontal="left" vertical="center" wrapText="1"/>
    </xf>
    <xf numFmtId="0" fontId="65" fillId="22" borderId="0" xfId="0" applyFont="1" applyFill="1" applyBorder="1" applyAlignment="1">
      <alignment horizontal="center" vertical="center"/>
    </xf>
    <xf numFmtId="170" fontId="65" fillId="22" borderId="0" xfId="0" applyNumberFormat="1" applyFont="1" applyFill="1" applyBorder="1" applyAlignment="1">
      <alignment horizontal="center" vertical="center" wrapText="1"/>
    </xf>
    <xf numFmtId="170" fontId="65" fillId="22" borderId="0" xfId="0" applyNumberFormat="1" applyFont="1" applyFill="1" applyBorder="1" applyAlignment="1">
      <alignment horizontal="right" vertical="center" wrapText="1"/>
    </xf>
    <xf numFmtId="0" fontId="70" fillId="29" borderId="0" xfId="0" applyFont="1" applyFill="1" applyBorder="1" applyAlignment="1">
      <alignment horizontal="center" vertical="center" wrapText="1"/>
    </xf>
    <xf numFmtId="0" fontId="65" fillId="29" borderId="0" xfId="0" quotePrefix="1" applyFont="1" applyFill="1" applyBorder="1" applyAlignment="1">
      <alignment horizontal="center" vertical="center"/>
    </xf>
    <xf numFmtId="0" fontId="65" fillId="29" borderId="0" xfId="0" applyFont="1" applyFill="1" applyBorder="1" applyAlignment="1">
      <alignment horizontal="center" vertical="center"/>
    </xf>
    <xf numFmtId="0" fontId="65" fillId="29" borderId="0" xfId="0" applyFont="1" applyFill="1" applyBorder="1" applyAlignment="1">
      <alignment vertical="center"/>
    </xf>
    <xf numFmtId="0" fontId="65" fillId="0" borderId="0" xfId="0" applyFont="1" applyFill="1" applyBorder="1" applyAlignment="1">
      <alignment horizontal="center" vertical="center"/>
    </xf>
    <xf numFmtId="170" fontId="65" fillId="0" borderId="0" xfId="0" applyNumberFormat="1" applyFont="1" applyFill="1" applyBorder="1" applyAlignment="1">
      <alignment horizontal="center" vertical="center" wrapText="1"/>
    </xf>
    <xf numFmtId="170" fontId="65" fillId="0" borderId="0" xfId="0" applyNumberFormat="1" applyFont="1" applyFill="1" applyBorder="1" applyAlignment="1">
      <alignment horizontal="right" vertical="center" wrapText="1"/>
    </xf>
    <xf numFmtId="0" fontId="65" fillId="0" borderId="0" xfId="0" applyFont="1" applyFill="1" applyBorder="1" applyAlignment="1">
      <alignment horizontal="left" vertical="center" wrapText="1"/>
    </xf>
    <xf numFmtId="0" fontId="65" fillId="0" borderId="0" xfId="0" applyFont="1" applyFill="1" applyBorder="1" applyAlignment="1">
      <alignment vertical="center" wrapText="1"/>
    </xf>
    <xf numFmtId="0" fontId="64" fillId="22" borderId="3" xfId="0" applyFont="1" applyFill="1" applyBorder="1" applyAlignment="1">
      <alignment horizontal="center" vertical="center" wrapText="1"/>
    </xf>
    <xf numFmtId="0" fontId="65" fillId="22" borderId="17" xfId="0" applyFont="1" applyFill="1" applyBorder="1" applyAlignment="1">
      <alignment horizontal="center" vertical="center" wrapText="1" shrinkToFit="1"/>
    </xf>
    <xf numFmtId="0" fontId="65" fillId="22" borderId="16" xfId="0" applyFont="1" applyFill="1" applyBorder="1" applyAlignment="1">
      <alignment horizontal="center" vertical="center" wrapText="1"/>
    </xf>
    <xf numFmtId="178" fontId="65" fillId="29" borderId="0" xfId="0" applyNumberFormat="1" applyFont="1" applyFill="1" applyBorder="1" applyAlignment="1">
      <alignment horizontal="center" vertical="center" wrapText="1"/>
    </xf>
    <xf numFmtId="0" fontId="65" fillId="0" borderId="13" xfId="0" applyFont="1" applyFill="1" applyBorder="1" applyAlignment="1">
      <alignment horizontal="center" vertical="center"/>
    </xf>
    <xf numFmtId="178" fontId="65" fillId="29" borderId="3" xfId="0" applyNumberFormat="1" applyFont="1" applyFill="1" applyBorder="1" applyAlignment="1">
      <alignment vertical="center"/>
    </xf>
    <xf numFmtId="178" fontId="64" fillId="29" borderId="3" xfId="0" applyNumberFormat="1" applyFont="1" applyFill="1" applyBorder="1" applyAlignment="1">
      <alignment horizontal="center" vertical="center" wrapText="1"/>
    </xf>
    <xf numFmtId="0" fontId="64" fillId="22" borderId="3" xfId="0" quotePrefix="1" applyFont="1" applyFill="1" applyBorder="1" applyAlignment="1">
      <alignment horizontal="center" vertical="center"/>
    </xf>
    <xf numFmtId="0" fontId="65" fillId="22" borderId="0" xfId="0" applyFont="1" applyFill="1" applyBorder="1" applyAlignment="1">
      <alignment horizontal="left" vertical="center"/>
    </xf>
    <xf numFmtId="0" fontId="65" fillId="22" borderId="0" xfId="0" applyFont="1" applyFill="1" applyBorder="1" applyAlignment="1">
      <alignment horizontal="center" vertical="center" wrapText="1"/>
    </xf>
    <xf numFmtId="178" fontId="65" fillId="29" borderId="0" xfId="0" applyNumberFormat="1" applyFont="1" applyFill="1" applyBorder="1" applyAlignment="1">
      <alignment vertical="center"/>
    </xf>
    <xf numFmtId="178" fontId="63" fillId="29" borderId="3" xfId="0" applyNumberFormat="1" applyFont="1" applyFill="1" applyBorder="1" applyAlignment="1">
      <alignment vertical="center"/>
    </xf>
    <xf numFmtId="0" fontId="62" fillId="29" borderId="0" xfId="0" applyFont="1" applyFill="1" applyAlignment="1">
      <alignment horizontal="right" vertical="center"/>
    </xf>
    <xf numFmtId="0" fontId="62" fillId="29" borderId="0" xfId="0" applyFont="1" applyFill="1" applyAlignment="1">
      <alignment vertical="center"/>
    </xf>
    <xf numFmtId="0" fontId="66" fillId="29" borderId="0" xfId="0" applyFont="1" applyFill="1" applyBorder="1" applyAlignment="1">
      <alignment horizontal="left" vertical="center"/>
    </xf>
    <xf numFmtId="0" fontId="66" fillId="0" borderId="0" xfId="0" applyFont="1" applyFill="1" applyBorder="1" applyAlignment="1">
      <alignment horizontal="left" vertical="center"/>
    </xf>
    <xf numFmtId="0" fontId="62" fillId="29" borderId="13" xfId="0" applyFont="1" applyFill="1" applyBorder="1" applyAlignment="1">
      <alignment vertical="center"/>
    </xf>
    <xf numFmtId="0" fontId="62" fillId="29" borderId="13" xfId="0" applyFont="1" applyFill="1" applyBorder="1" applyAlignment="1">
      <alignment horizontal="center" vertical="center"/>
    </xf>
    <xf numFmtId="178" fontId="66" fillId="29" borderId="3" xfId="0" applyNumberFormat="1" applyFont="1" applyFill="1" applyBorder="1" applyAlignment="1">
      <alignment horizontal="center" vertical="center"/>
    </xf>
    <xf numFmtId="178" fontId="62" fillId="29" borderId="3" xfId="0" applyNumberFormat="1" applyFont="1" applyFill="1" applyBorder="1" applyAlignment="1">
      <alignment horizontal="center" vertical="center"/>
    </xf>
    <xf numFmtId="0" fontId="62" fillId="29" borderId="0" xfId="0" applyFont="1" applyFill="1" applyBorder="1" applyAlignment="1">
      <alignment horizontal="center" vertical="center" wrapText="1"/>
    </xf>
    <xf numFmtId="169" fontId="62" fillId="29" borderId="0" xfId="0" applyNumberFormat="1" applyFont="1" applyFill="1" applyBorder="1" applyAlignment="1">
      <alignment horizontal="center" vertical="center" wrapText="1"/>
    </xf>
    <xf numFmtId="0" fontId="66" fillId="29" borderId="0" xfId="0" applyFont="1" applyFill="1" applyBorder="1" applyAlignment="1">
      <alignment horizontal="right" vertical="center"/>
    </xf>
    <xf numFmtId="169" fontId="66" fillId="29" borderId="0" xfId="0" applyNumberFormat="1" applyFont="1" applyFill="1" applyBorder="1" applyAlignment="1">
      <alignment horizontal="right" vertical="center"/>
    </xf>
    <xf numFmtId="0" fontId="62" fillId="29" borderId="0" xfId="0" applyFont="1" applyFill="1" applyAlignment="1"/>
    <xf numFmtId="0" fontId="62" fillId="29" borderId="0" xfId="0" applyFont="1" applyFill="1" applyBorder="1" applyAlignment="1"/>
    <xf numFmtId="0" fontId="62" fillId="0" borderId="0" xfId="0" applyFont="1" applyFill="1" applyAlignment="1"/>
    <xf numFmtId="0" fontId="68" fillId="29" borderId="0" xfId="0" applyFont="1" applyFill="1" applyBorder="1" applyAlignment="1">
      <alignment horizontal="center" vertical="center"/>
    </xf>
    <xf numFmtId="0" fontId="62" fillId="29" borderId="0" xfId="0" applyFont="1" applyFill="1" applyAlignment="1">
      <alignment vertical="center" wrapText="1" shrinkToFit="1"/>
    </xf>
    <xf numFmtId="0" fontId="62" fillId="29" borderId="0" xfId="0" applyFont="1" applyFill="1" applyBorder="1" applyAlignment="1">
      <alignment vertical="center" wrapText="1" shrinkToFit="1"/>
    </xf>
    <xf numFmtId="0" fontId="72" fillId="0" borderId="0" xfId="0" applyFont="1" applyFill="1" applyAlignment="1">
      <alignment vertical="center"/>
    </xf>
    <xf numFmtId="0" fontId="62" fillId="0" borderId="0" xfId="0" applyFont="1" applyFill="1" applyBorder="1" applyAlignment="1">
      <alignment horizontal="center" vertical="center"/>
    </xf>
    <xf numFmtId="0" fontId="67" fillId="29" borderId="3" xfId="0" applyFont="1" applyFill="1" applyBorder="1" applyAlignment="1">
      <alignment horizontal="center" vertical="center"/>
    </xf>
    <xf numFmtId="178" fontId="74" fillId="29" borderId="3" xfId="0" applyNumberFormat="1" applyFont="1" applyFill="1" applyBorder="1" applyAlignment="1">
      <alignment horizontal="center" vertical="center" wrapText="1"/>
    </xf>
    <xf numFmtId="178" fontId="62" fillId="29" borderId="23" xfId="0" applyNumberFormat="1" applyFont="1" applyFill="1" applyBorder="1" applyAlignment="1">
      <alignment horizontal="center" vertical="center" wrapText="1"/>
    </xf>
    <xf numFmtId="0" fontId="67" fillId="29" borderId="20" xfId="0" applyFont="1" applyFill="1" applyBorder="1" applyAlignment="1">
      <alignment horizontal="center" vertical="center"/>
    </xf>
    <xf numFmtId="0" fontId="66" fillId="29" borderId="20" xfId="0" applyFont="1" applyFill="1" applyBorder="1" applyAlignment="1" applyProtection="1">
      <alignment horizontal="left" vertical="center" wrapText="1"/>
      <protection locked="0"/>
    </xf>
    <xf numFmtId="0" fontId="62" fillId="29" borderId="20" xfId="182" applyFont="1" applyFill="1" applyBorder="1" applyAlignment="1">
      <alignment vertical="center" wrapText="1"/>
      <protection locked="0"/>
    </xf>
    <xf numFmtId="0" fontId="62" fillId="29" borderId="22" xfId="182" applyFont="1" applyFill="1" applyBorder="1" applyAlignment="1">
      <alignment vertical="center" wrapText="1"/>
      <protection locked="0"/>
    </xf>
    <xf numFmtId="177" fontId="62" fillId="29" borderId="23" xfId="0" applyNumberFormat="1" applyFont="1" applyFill="1" applyBorder="1" applyAlignment="1">
      <alignment horizontal="center" vertical="center" wrapText="1"/>
    </xf>
    <xf numFmtId="178" fontId="66" fillId="29" borderId="12" xfId="0" applyNumberFormat="1" applyFont="1" applyFill="1" applyBorder="1" applyAlignment="1">
      <alignment horizontal="center" vertical="center" wrapText="1"/>
    </xf>
    <xf numFmtId="178" fontId="62" fillId="29" borderId="12" xfId="0" applyNumberFormat="1" applyFont="1" applyFill="1" applyBorder="1" applyAlignment="1">
      <alignment horizontal="center" vertical="center" wrapText="1"/>
    </xf>
    <xf numFmtId="178" fontId="62" fillId="29" borderId="26" xfId="0" applyNumberFormat="1" applyFont="1" applyFill="1" applyBorder="1" applyAlignment="1">
      <alignment horizontal="center" vertical="center" wrapText="1"/>
    </xf>
    <xf numFmtId="0" fontId="66" fillId="29" borderId="20" xfId="245" applyFont="1" applyFill="1" applyBorder="1" applyAlignment="1">
      <alignment horizontal="left" vertical="center" wrapText="1"/>
    </xf>
    <xf numFmtId="0" fontId="62" fillId="29" borderId="20" xfId="245" applyFont="1" applyFill="1" applyBorder="1" applyAlignment="1">
      <alignment horizontal="left" vertical="center" wrapText="1"/>
    </xf>
    <xf numFmtId="0" fontId="66" fillId="29" borderId="22" xfId="0" applyFont="1" applyFill="1" applyBorder="1" applyAlignment="1" applyProtection="1">
      <alignment horizontal="left" vertical="center" wrapText="1"/>
      <protection locked="0"/>
    </xf>
    <xf numFmtId="0" fontId="66" fillId="29" borderId="23" xfId="0" applyFont="1" applyFill="1" applyBorder="1" applyAlignment="1">
      <alignment horizontal="center" vertical="center" wrapText="1"/>
    </xf>
    <xf numFmtId="178" fontId="66" fillId="29" borderId="23" xfId="0" applyNumberFormat="1" applyFont="1" applyFill="1" applyBorder="1" applyAlignment="1">
      <alignment horizontal="center" vertical="center" wrapText="1"/>
    </xf>
    <xf numFmtId="178" fontId="66" fillId="29" borderId="26" xfId="0" applyNumberFormat="1" applyFont="1" applyFill="1" applyBorder="1" applyAlignment="1">
      <alignment horizontal="center" vertical="center" wrapText="1"/>
    </xf>
    <xf numFmtId="0" fontId="66" fillId="29" borderId="22" xfId="0" applyFont="1" applyFill="1" applyBorder="1" applyAlignment="1">
      <alignment horizontal="left" vertical="center" wrapText="1"/>
    </xf>
    <xf numFmtId="0" fontId="66" fillId="29" borderId="22" xfId="182" applyFont="1" applyFill="1" applyBorder="1" applyAlignment="1">
      <alignment vertical="center" wrapText="1"/>
      <protection locked="0"/>
    </xf>
    <xf numFmtId="0" fontId="66" fillId="29" borderId="23" xfId="0" applyFont="1" applyFill="1" applyBorder="1" applyAlignment="1">
      <alignment horizontal="center" vertical="center"/>
    </xf>
    <xf numFmtId="0" fontId="68" fillId="29" borderId="19" xfId="0" applyFont="1" applyFill="1" applyBorder="1" applyAlignment="1">
      <alignment horizontal="center" vertical="center"/>
    </xf>
    <xf numFmtId="0" fontId="62" fillId="29" borderId="19" xfId="0" applyFont="1" applyFill="1" applyBorder="1" applyAlignment="1">
      <alignment horizontal="center" vertical="center"/>
    </xf>
    <xf numFmtId="0" fontId="76" fillId="29" borderId="3" xfId="0" applyFont="1" applyFill="1" applyBorder="1" applyAlignment="1">
      <alignment horizontal="center" vertical="center" wrapText="1"/>
    </xf>
    <xf numFmtId="0" fontId="65" fillId="22" borderId="3" xfId="0" applyFont="1" applyFill="1" applyBorder="1" applyAlignment="1">
      <alignment horizontal="left" vertical="center" wrapText="1"/>
    </xf>
    <xf numFmtId="179" fontId="65" fillId="0" borderId="0" xfId="0" applyNumberFormat="1" applyFont="1" applyFill="1" applyBorder="1" applyAlignment="1">
      <alignment vertical="center"/>
    </xf>
    <xf numFmtId="0" fontId="78" fillId="29" borderId="3" xfId="0" applyFont="1" applyFill="1" applyBorder="1" applyAlignment="1">
      <alignment horizontal="left" vertical="center" wrapText="1"/>
    </xf>
    <xf numFmtId="178" fontId="65" fillId="0" borderId="0" xfId="0" applyNumberFormat="1" applyFont="1" applyFill="1" applyBorder="1" applyAlignment="1">
      <alignment vertical="center"/>
    </xf>
    <xf numFmtId="0" fontId="64" fillId="0" borderId="0" xfId="0" applyFont="1" applyFill="1" applyBorder="1" applyAlignment="1">
      <alignment vertical="center" wrapText="1"/>
    </xf>
    <xf numFmtId="0" fontId="64" fillId="0" borderId="0" xfId="0" applyFont="1" applyFill="1" applyBorder="1" applyAlignment="1">
      <alignment horizontal="left" vertical="center"/>
    </xf>
    <xf numFmtId="0" fontId="62" fillId="29" borderId="0" xfId="0" quotePrefix="1" applyFont="1" applyFill="1" applyBorder="1" applyAlignment="1">
      <alignment horizontal="center" vertical="center"/>
    </xf>
    <xf numFmtId="0" fontId="62" fillId="29" borderId="0" xfId="0" applyFont="1" applyFill="1" applyBorder="1" applyAlignment="1">
      <alignment vertical="center"/>
    </xf>
    <xf numFmtId="0" fontId="74" fillId="0" borderId="3" xfId="0" applyFont="1" applyBorder="1" applyAlignment="1">
      <alignment horizontal="left" vertical="center" wrapText="1"/>
    </xf>
    <xf numFmtId="0" fontId="74" fillId="22" borderId="3" xfId="0" quotePrefix="1" applyFont="1" applyFill="1" applyBorder="1" applyAlignment="1">
      <alignment horizontal="center" vertical="center"/>
    </xf>
    <xf numFmtId="0" fontId="74" fillId="22" borderId="3" xfId="0" applyFont="1" applyFill="1" applyBorder="1" applyAlignment="1">
      <alignment horizontal="left" vertical="center" wrapText="1"/>
    </xf>
    <xf numFmtId="0" fontId="74" fillId="22" borderId="3" xfId="0" applyFont="1" applyFill="1" applyBorder="1" applyAlignment="1">
      <alignment horizontal="center" vertical="center" wrapText="1"/>
    </xf>
    <xf numFmtId="178" fontId="68" fillId="29" borderId="3" xfId="0" applyNumberFormat="1" applyFont="1" applyFill="1" applyBorder="1" applyAlignment="1">
      <alignment horizontal="center" vertical="center"/>
    </xf>
    <xf numFmtId="0" fontId="65" fillId="0" borderId="3" xfId="0" applyFont="1" applyFill="1" applyBorder="1" applyAlignment="1">
      <alignment vertical="center" wrapText="1"/>
    </xf>
    <xf numFmtId="0" fontId="65" fillId="0" borderId="3" xfId="0" applyFont="1" applyFill="1" applyBorder="1" applyAlignment="1">
      <alignment horizontal="left" vertical="center"/>
    </xf>
    <xf numFmtId="0" fontId="82" fillId="29" borderId="3" xfId="0" applyFont="1" applyFill="1" applyBorder="1" applyAlignment="1">
      <alignment horizontal="center" vertical="center" wrapText="1"/>
    </xf>
    <xf numFmtId="0" fontId="84" fillId="29" borderId="3" xfId="0" applyFont="1" applyFill="1" applyBorder="1" applyAlignment="1">
      <alignment vertical="center" wrapText="1"/>
    </xf>
    <xf numFmtId="179" fontId="85" fillId="0" borderId="0" xfId="0" applyNumberFormat="1" applyFont="1" applyFill="1" applyBorder="1" applyAlignment="1">
      <alignment vertical="center"/>
    </xf>
    <xf numFmtId="178" fontId="68" fillId="29" borderId="3" xfId="0" applyNumberFormat="1" applyFont="1" applyFill="1" applyBorder="1" applyAlignment="1">
      <alignment horizontal="center" vertical="center" wrapText="1"/>
    </xf>
    <xf numFmtId="180" fontId="65" fillId="0" borderId="0" xfId="0" applyNumberFormat="1" applyFont="1" applyFill="1" applyBorder="1" applyAlignment="1">
      <alignment vertical="center"/>
    </xf>
    <xf numFmtId="180" fontId="64" fillId="0" borderId="0" xfId="0" applyNumberFormat="1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65" fillId="0" borderId="3" xfId="0" applyFont="1" applyFill="1" applyBorder="1" applyAlignment="1">
      <alignment horizontal="left" vertical="center" wrapText="1"/>
    </xf>
    <xf numFmtId="178" fontId="65" fillId="0" borderId="3" xfId="0" applyNumberFormat="1" applyFont="1" applyFill="1" applyBorder="1" applyAlignment="1">
      <alignment horizontal="left" vertical="center"/>
    </xf>
    <xf numFmtId="178" fontId="63" fillId="0" borderId="3" xfId="0" applyNumberFormat="1" applyFont="1" applyFill="1" applyBorder="1" applyAlignment="1">
      <alignment horizontal="left" vertical="center"/>
    </xf>
    <xf numFmtId="0" fontId="87" fillId="29" borderId="3" xfId="0" applyFont="1" applyFill="1" applyBorder="1" applyAlignment="1">
      <alignment horizontal="center" vertical="center" wrapText="1"/>
    </xf>
    <xf numFmtId="0" fontId="81" fillId="29" borderId="3" xfId="0" applyFont="1" applyFill="1" applyBorder="1" applyAlignment="1">
      <alignment horizontal="center" vertical="center" wrapText="1"/>
    </xf>
    <xf numFmtId="180" fontId="74" fillId="29" borderId="3" xfId="0" applyNumberFormat="1" applyFont="1" applyFill="1" applyBorder="1" applyAlignment="1">
      <alignment horizontal="center" vertical="center" wrapText="1"/>
    </xf>
    <xf numFmtId="0" fontId="63" fillId="29" borderId="3" xfId="0" applyFont="1" applyFill="1" applyBorder="1" applyAlignment="1">
      <alignment horizontal="center" vertical="center" wrapText="1"/>
    </xf>
    <xf numFmtId="178" fontId="63" fillId="29" borderId="3" xfId="0" applyNumberFormat="1" applyFont="1" applyFill="1" applyBorder="1" applyAlignment="1">
      <alignment horizontal="center" vertical="center"/>
    </xf>
    <xf numFmtId="0" fontId="65" fillId="29" borderId="3" xfId="0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horizontal="left" vertical="center" wrapText="1"/>
    </xf>
    <xf numFmtId="0" fontId="65" fillId="29" borderId="3" xfId="0" applyFont="1" applyFill="1" applyBorder="1" applyAlignment="1">
      <alignment horizontal="left" vertical="center"/>
    </xf>
    <xf numFmtId="0" fontId="84" fillId="29" borderId="3" xfId="0" applyFont="1" applyFill="1" applyBorder="1" applyAlignment="1">
      <alignment vertical="center"/>
    </xf>
    <xf numFmtId="0" fontId="63" fillId="29" borderId="3" xfId="0" quotePrefix="1" applyFont="1" applyFill="1" applyBorder="1" applyAlignment="1">
      <alignment horizontal="center" vertical="center"/>
    </xf>
    <xf numFmtId="0" fontId="83" fillId="29" borderId="3" xfId="0" applyFont="1" applyFill="1" applyBorder="1" applyAlignment="1">
      <alignment horizontal="left" vertical="center" wrapText="1"/>
    </xf>
    <xf numFmtId="0" fontId="65" fillId="29" borderId="3" xfId="0" applyFont="1" applyFill="1" applyBorder="1" applyAlignment="1">
      <alignment vertical="center" wrapText="1"/>
    </xf>
    <xf numFmtId="0" fontId="65" fillId="29" borderId="3" xfId="0" applyFont="1" applyFill="1" applyBorder="1" applyAlignment="1">
      <alignment vertical="center"/>
    </xf>
    <xf numFmtId="0" fontId="65" fillId="29" borderId="3" xfId="0" quotePrefix="1" applyFont="1" applyFill="1" applyBorder="1" applyAlignment="1">
      <alignment horizontal="center" vertical="center"/>
    </xf>
    <xf numFmtId="178" fontId="65" fillId="29" borderId="3" xfId="0" applyNumberFormat="1" applyFont="1" applyFill="1" applyBorder="1" applyAlignment="1">
      <alignment horizontal="center" vertical="center"/>
    </xf>
    <xf numFmtId="170" fontId="62" fillId="29" borderId="3" xfId="0" applyNumberFormat="1" applyFont="1" applyFill="1" applyBorder="1" applyAlignment="1">
      <alignment vertical="center" wrapText="1"/>
    </xf>
    <xf numFmtId="178" fontId="66" fillId="29" borderId="3" xfId="0" applyNumberFormat="1" applyFont="1" applyFill="1" applyBorder="1" applyAlignment="1">
      <alignment vertical="center" wrapText="1"/>
    </xf>
    <xf numFmtId="170" fontId="62" fillId="29" borderId="0" xfId="0" applyNumberFormat="1" applyFont="1" applyFill="1" applyBorder="1" applyAlignment="1">
      <alignment horizontal="left" vertical="center" wrapText="1"/>
    </xf>
    <xf numFmtId="0" fontId="62" fillId="29" borderId="0" xfId="0" applyFont="1" applyFill="1" applyBorder="1" applyAlignment="1">
      <alignment horizontal="center" vertical="center"/>
    </xf>
    <xf numFmtId="0" fontId="65" fillId="29" borderId="0" xfId="0" applyFont="1" applyFill="1" applyBorder="1" applyAlignment="1">
      <alignment horizontal="center" vertical="center"/>
    </xf>
    <xf numFmtId="0" fontId="62" fillId="29" borderId="3" xfId="0" applyFont="1" applyFill="1" applyBorder="1" applyAlignment="1">
      <alignment horizontal="center" vertical="center" wrapText="1"/>
    </xf>
    <xf numFmtId="0" fontId="65" fillId="29" borderId="17" xfId="0" applyFont="1" applyFill="1" applyBorder="1" applyAlignment="1">
      <alignment horizontal="center" vertical="center"/>
    </xf>
    <xf numFmtId="0" fontId="65" fillId="29" borderId="17" xfId="0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horizontal="center" vertical="center"/>
    </xf>
    <xf numFmtId="178" fontId="72" fillId="29" borderId="3" xfId="0" applyNumberFormat="1" applyFont="1" applyFill="1" applyBorder="1" applyAlignment="1">
      <alignment horizontal="center" vertical="center" wrapText="1"/>
    </xf>
    <xf numFmtId="49" fontId="64" fillId="29" borderId="3" xfId="0" applyNumberFormat="1" applyFont="1" applyFill="1" applyBorder="1" applyAlignment="1">
      <alignment horizontal="center" vertical="center"/>
    </xf>
    <xf numFmtId="0" fontId="72" fillId="29" borderId="3" xfId="0" applyFont="1" applyFill="1" applyBorder="1" applyAlignment="1">
      <alignment horizontal="left" vertical="center" wrapText="1"/>
    </xf>
    <xf numFmtId="0" fontId="68" fillId="29" borderId="3" xfId="0" applyFont="1" applyFill="1" applyBorder="1" applyAlignment="1">
      <alignment horizontal="center" vertical="center" wrapText="1"/>
    </xf>
    <xf numFmtId="0" fontId="83" fillId="29" borderId="3" xfId="0" applyFont="1" applyFill="1" applyBorder="1" applyAlignment="1">
      <alignment horizontal="left" vertical="center"/>
    </xf>
    <xf numFmtId="49" fontId="65" fillId="29" borderId="3" xfId="0" applyNumberFormat="1" applyFont="1" applyFill="1" applyBorder="1" applyAlignment="1">
      <alignment horizontal="center" vertical="center"/>
    </xf>
    <xf numFmtId="0" fontId="72" fillId="29" borderId="3" xfId="0" applyFont="1" applyFill="1" applyBorder="1" applyAlignment="1">
      <alignment horizontal="left" vertical="center"/>
    </xf>
    <xf numFmtId="0" fontId="72" fillId="29" borderId="3" xfId="0" applyFont="1" applyFill="1" applyBorder="1" applyAlignment="1">
      <alignment horizontal="center" vertical="center" wrapText="1"/>
    </xf>
    <xf numFmtId="0" fontId="79" fillId="29" borderId="3" xfId="0" applyFont="1" applyFill="1" applyBorder="1" applyAlignment="1">
      <alignment vertical="center"/>
    </xf>
    <xf numFmtId="49" fontId="68" fillId="29" borderId="3" xfId="0" applyNumberFormat="1" applyFont="1" applyFill="1" applyBorder="1" applyAlignment="1">
      <alignment horizontal="center" vertical="center"/>
    </xf>
    <xf numFmtId="0" fontId="88" fillId="29" borderId="3" xfId="0" applyFont="1" applyFill="1" applyBorder="1" applyAlignment="1">
      <alignment horizontal="center" vertical="center" wrapText="1"/>
    </xf>
    <xf numFmtId="178" fontId="76" fillId="29" borderId="3" xfId="0" applyNumberFormat="1" applyFont="1" applyFill="1" applyBorder="1" applyAlignment="1">
      <alignment horizontal="center" vertical="center" wrapText="1"/>
    </xf>
    <xf numFmtId="0" fontId="77" fillId="29" borderId="3" xfId="0" applyFont="1" applyFill="1" applyBorder="1" applyAlignment="1">
      <alignment horizontal="left" vertical="center"/>
    </xf>
    <xf numFmtId="0" fontId="89" fillId="29" borderId="3" xfId="0" applyFont="1" applyFill="1" applyBorder="1" applyAlignment="1">
      <alignment horizontal="left" vertical="center" wrapText="1"/>
    </xf>
    <xf numFmtId="0" fontId="75" fillId="29" borderId="3" xfId="0" applyFont="1" applyFill="1" applyBorder="1" applyAlignment="1">
      <alignment horizontal="left" vertical="center" wrapText="1"/>
    </xf>
    <xf numFmtId="0" fontId="76" fillId="29" borderId="3" xfId="0" applyFont="1" applyFill="1" applyBorder="1" applyAlignment="1">
      <alignment vertical="center" wrapText="1"/>
    </xf>
    <xf numFmtId="0" fontId="89" fillId="29" borderId="3" xfId="0" applyFont="1" applyFill="1" applyBorder="1" applyAlignment="1">
      <alignment horizontal="left" vertical="center"/>
    </xf>
    <xf numFmtId="170" fontId="76" fillId="29" borderId="3" xfId="0" applyNumberFormat="1" applyFont="1" applyFill="1" applyBorder="1" applyAlignment="1">
      <alignment horizontal="right" vertical="center" wrapText="1"/>
    </xf>
    <xf numFmtId="0" fontId="65" fillId="29" borderId="0" xfId="0" applyFont="1" applyFill="1" applyBorder="1" applyAlignment="1">
      <alignment horizontal="left" vertical="center" wrapText="1"/>
    </xf>
    <xf numFmtId="170" fontId="62" fillId="29" borderId="0" xfId="0" applyNumberFormat="1" applyFont="1" applyFill="1" applyBorder="1" applyAlignment="1">
      <alignment horizontal="center" vertical="center" wrapText="1"/>
    </xf>
    <xf numFmtId="170" fontId="62" fillId="29" borderId="0" xfId="0" applyNumberFormat="1" applyFont="1" applyFill="1" applyBorder="1" applyAlignment="1">
      <alignment horizontal="right" vertical="center" wrapText="1"/>
    </xf>
    <xf numFmtId="49" fontId="74" fillId="29" borderId="3" xfId="0" applyNumberFormat="1" applyFont="1" applyFill="1" applyBorder="1" applyAlignment="1">
      <alignment horizontal="center" vertical="center"/>
    </xf>
    <xf numFmtId="180" fontId="66" fillId="29" borderId="3" xfId="0" applyNumberFormat="1" applyFont="1" applyFill="1" applyBorder="1" applyAlignment="1">
      <alignment horizontal="center" vertical="center" wrapText="1"/>
    </xf>
    <xf numFmtId="178" fontId="63" fillId="0" borderId="0" xfId="0" applyNumberFormat="1" applyFont="1" applyFill="1" applyBorder="1" applyAlignment="1">
      <alignment vertical="center"/>
    </xf>
    <xf numFmtId="180" fontId="63" fillId="0" borderId="0" xfId="0" applyNumberFormat="1" applyFont="1" applyFill="1" applyBorder="1" applyAlignment="1">
      <alignment vertical="center"/>
    </xf>
    <xf numFmtId="180" fontId="65" fillId="0" borderId="0" xfId="0" applyNumberFormat="1" applyFont="1" applyFill="1" applyBorder="1" applyAlignment="1">
      <alignment horizontal="right"/>
    </xf>
    <xf numFmtId="0" fontId="68" fillId="29" borderId="3" xfId="0" applyFont="1" applyFill="1" applyBorder="1" applyAlignment="1">
      <alignment horizontal="left" vertical="center" wrapText="1"/>
    </xf>
    <xf numFmtId="0" fontId="76" fillId="29" borderId="3" xfId="0" applyFont="1" applyFill="1" applyBorder="1" applyAlignment="1">
      <alignment vertical="center"/>
    </xf>
    <xf numFmtId="178" fontId="72" fillId="29" borderId="3" xfId="0" applyNumberFormat="1" applyFont="1" applyFill="1" applyBorder="1" applyAlignment="1">
      <alignment horizontal="center" vertical="center"/>
    </xf>
    <xf numFmtId="49" fontId="72" fillId="29" borderId="3" xfId="0" applyNumberFormat="1" applyFont="1" applyFill="1" applyBorder="1" applyAlignment="1">
      <alignment horizontal="center" vertical="center"/>
    </xf>
    <xf numFmtId="0" fontId="62" fillId="29" borderId="0" xfId="0" applyFont="1" applyFill="1" applyBorder="1" applyAlignment="1">
      <alignment horizontal="center" vertical="center"/>
    </xf>
    <xf numFmtId="0" fontId="62" fillId="29" borderId="3" xfId="0" applyFont="1" applyFill="1" applyBorder="1" applyAlignment="1">
      <alignment horizontal="center" vertical="center" wrapText="1"/>
    </xf>
    <xf numFmtId="178" fontId="62" fillId="29" borderId="3" xfId="0" applyNumberFormat="1" applyFont="1" applyFill="1" applyBorder="1" applyAlignment="1">
      <alignment vertical="center" wrapText="1"/>
    </xf>
    <xf numFmtId="177" fontId="62" fillId="29" borderId="3" xfId="0" applyNumberFormat="1" applyFont="1" applyFill="1" applyBorder="1" applyAlignment="1">
      <alignment vertical="center" wrapText="1"/>
    </xf>
    <xf numFmtId="173" fontId="62" fillId="29" borderId="3" xfId="0" applyNumberFormat="1" applyFont="1" applyFill="1" applyBorder="1" applyAlignment="1">
      <alignment vertical="center" wrapText="1"/>
    </xf>
    <xf numFmtId="0" fontId="66" fillId="29" borderId="0" xfId="0" applyFont="1" applyFill="1" applyBorder="1" applyAlignment="1" applyProtection="1">
      <alignment horizontal="left" vertical="center"/>
      <protection locked="0"/>
    </xf>
    <xf numFmtId="170" fontId="66" fillId="29" borderId="0" xfId="0" applyNumberFormat="1" applyFont="1" applyFill="1" applyBorder="1" applyAlignment="1">
      <alignment horizontal="center" vertical="center" wrapText="1"/>
    </xf>
    <xf numFmtId="170" fontId="66" fillId="29" borderId="0" xfId="0" applyNumberFormat="1" applyFont="1" applyFill="1" applyBorder="1" applyAlignment="1">
      <alignment horizontal="right" vertical="center" wrapText="1"/>
    </xf>
    <xf numFmtId="2" fontId="62" fillId="0" borderId="0" xfId="0" applyNumberFormat="1" applyFont="1" applyFill="1" applyBorder="1" applyAlignment="1">
      <alignment vertical="center"/>
    </xf>
    <xf numFmtId="0" fontId="62" fillId="29" borderId="3" xfId="0" applyFont="1" applyFill="1" applyBorder="1" applyAlignment="1">
      <alignment horizontal="center" vertical="center" wrapText="1"/>
    </xf>
    <xf numFmtId="0" fontId="72" fillId="29" borderId="3" xfId="0" applyFont="1" applyFill="1" applyBorder="1" applyAlignment="1">
      <alignment vertical="center" wrapText="1"/>
    </xf>
    <xf numFmtId="0" fontId="68" fillId="29" borderId="3" xfId="0" applyFont="1" applyFill="1" applyBorder="1" applyAlignment="1">
      <alignment horizontal="left" vertical="center"/>
    </xf>
    <xf numFmtId="0" fontId="76" fillId="29" borderId="3" xfId="0" applyFont="1" applyFill="1" applyBorder="1" applyAlignment="1">
      <alignment horizontal="left" vertical="center" wrapText="1"/>
    </xf>
    <xf numFmtId="0" fontId="90" fillId="29" borderId="3" xfId="0" applyFont="1" applyFill="1" applyBorder="1" applyAlignment="1">
      <alignment horizontal="center" vertical="center" wrapText="1"/>
    </xf>
    <xf numFmtId="0" fontId="79" fillId="29" borderId="3" xfId="0" applyFont="1" applyFill="1" applyBorder="1" applyAlignment="1">
      <alignment horizontal="center" vertical="center" wrapText="1"/>
    </xf>
    <xf numFmtId="0" fontId="81" fillId="29" borderId="3" xfId="0" applyFont="1" applyFill="1" applyBorder="1" applyAlignment="1">
      <alignment vertical="center" wrapText="1"/>
    </xf>
    <xf numFmtId="0" fontId="64" fillId="29" borderId="3" xfId="0" applyFont="1" applyFill="1" applyBorder="1" applyAlignment="1">
      <alignment horizontal="center" vertical="center" wrapText="1"/>
    </xf>
    <xf numFmtId="178" fontId="81" fillId="29" borderId="3" xfId="0" applyNumberFormat="1" applyFont="1" applyFill="1" applyBorder="1" applyAlignment="1">
      <alignment horizontal="center" vertical="center" wrapText="1"/>
    </xf>
    <xf numFmtId="0" fontId="68" fillId="29" borderId="0" xfId="0" applyFont="1" applyFill="1" applyBorder="1" applyAlignment="1">
      <alignment vertical="center"/>
    </xf>
    <xf numFmtId="0" fontId="70" fillId="29" borderId="0" xfId="0" applyFont="1" applyFill="1" applyBorder="1" applyAlignment="1">
      <alignment horizontal="center" wrapText="1"/>
    </xf>
    <xf numFmtId="178" fontId="65" fillId="29" borderId="3" xfId="0" applyNumberFormat="1" applyFont="1" applyFill="1" applyBorder="1" applyAlignment="1">
      <alignment horizontal="right" vertical="center" wrapText="1"/>
    </xf>
    <xf numFmtId="178" fontId="84" fillId="29" borderId="3" xfId="0" applyNumberFormat="1" applyFont="1" applyFill="1" applyBorder="1" applyAlignment="1">
      <alignment horizontal="center" vertical="center" wrapText="1"/>
    </xf>
    <xf numFmtId="178" fontId="65" fillId="29" borderId="3" xfId="0" applyNumberFormat="1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center" wrapText="1"/>
    </xf>
    <xf numFmtId="178" fontId="74" fillId="0" borderId="3" xfId="0" applyNumberFormat="1" applyFont="1" applyFill="1" applyBorder="1" applyAlignment="1">
      <alignment horizontal="center" vertical="center"/>
    </xf>
    <xf numFmtId="178" fontId="75" fillId="29" borderId="3" xfId="0" applyNumberFormat="1" applyFont="1" applyFill="1" applyBorder="1" applyAlignment="1">
      <alignment horizontal="center" vertical="center" wrapText="1"/>
    </xf>
    <xf numFmtId="178" fontId="62" fillId="0" borderId="3" xfId="0" applyNumberFormat="1" applyFont="1" applyFill="1" applyBorder="1" applyAlignment="1">
      <alignment horizontal="center" vertical="center"/>
    </xf>
    <xf numFmtId="179" fontId="66" fillId="29" borderId="3" xfId="0" applyNumberFormat="1" applyFont="1" applyFill="1" applyBorder="1" applyAlignment="1">
      <alignment horizontal="center" vertical="center" wrapText="1"/>
    </xf>
    <xf numFmtId="49" fontId="66" fillId="30" borderId="3" xfId="0" applyNumberFormat="1" applyFont="1" applyFill="1" applyBorder="1" applyAlignment="1">
      <alignment horizontal="center" vertical="center"/>
    </xf>
    <xf numFmtId="178" fontId="66" fillId="0" borderId="0" xfId="0" applyNumberFormat="1" applyFont="1" applyFill="1" applyBorder="1" applyAlignment="1">
      <alignment vertical="center"/>
    </xf>
    <xf numFmtId="178" fontId="65" fillId="0" borderId="0" xfId="0" applyNumberFormat="1" applyFont="1" applyFill="1" applyBorder="1" applyAlignment="1">
      <alignment horizontal="right"/>
    </xf>
    <xf numFmtId="0" fontId="91" fillId="0" borderId="0" xfId="0" applyFont="1" applyFill="1" applyBorder="1" applyAlignment="1">
      <alignment vertical="center"/>
    </xf>
    <xf numFmtId="178" fontId="66" fillId="0" borderId="3" xfId="0" applyNumberFormat="1" applyFont="1" applyFill="1" applyBorder="1" applyAlignment="1">
      <alignment horizontal="center" vertical="center" wrapText="1"/>
    </xf>
    <xf numFmtId="178" fontId="62" fillId="0" borderId="3" xfId="0" applyNumberFormat="1" applyFont="1" applyFill="1" applyBorder="1" applyAlignment="1">
      <alignment horizontal="center" vertical="center" wrapText="1"/>
    </xf>
    <xf numFmtId="0" fontId="92" fillId="0" borderId="0" xfId="0" applyFont="1" applyFill="1" applyAlignment="1">
      <alignment vertical="center"/>
    </xf>
    <xf numFmtId="0" fontId="62" fillId="29" borderId="3" xfId="0" applyFont="1" applyFill="1" applyBorder="1" applyAlignment="1">
      <alignment horizontal="left" vertical="center"/>
    </xf>
    <xf numFmtId="0" fontId="65" fillId="29" borderId="0" xfId="0" applyFont="1" applyFill="1" applyBorder="1" applyAlignment="1">
      <alignment horizontal="center" vertical="center"/>
    </xf>
    <xf numFmtId="0" fontId="65" fillId="29" borderId="0" xfId="0" applyFont="1" applyFill="1" applyBorder="1" applyAlignment="1">
      <alignment horizontal="left" vertical="center"/>
    </xf>
    <xf numFmtId="170" fontId="65" fillId="29" borderId="0" xfId="0" applyNumberFormat="1" applyFont="1" applyFill="1" applyBorder="1" applyAlignment="1">
      <alignment horizontal="left" vertical="center" wrapText="1"/>
    </xf>
    <xf numFmtId="0" fontId="65" fillId="29" borderId="0" xfId="0" applyFont="1" applyFill="1" applyBorder="1" applyAlignment="1">
      <alignment horizontal="center" vertical="center"/>
    </xf>
    <xf numFmtId="0" fontId="63" fillId="29" borderId="0" xfId="0" applyFont="1" applyFill="1" applyBorder="1" applyAlignment="1">
      <alignment horizontal="center" vertical="center" wrapText="1"/>
    </xf>
    <xf numFmtId="170" fontId="65" fillId="29" borderId="0" xfId="0" applyNumberFormat="1" applyFont="1" applyFill="1" applyBorder="1" applyAlignment="1">
      <alignment horizontal="right" vertical="center" wrapText="1"/>
    </xf>
    <xf numFmtId="179" fontId="74" fillId="29" borderId="3" xfId="0" applyNumberFormat="1" applyFont="1" applyFill="1" applyBorder="1" applyAlignment="1">
      <alignment horizontal="center" vertical="center" wrapText="1"/>
    </xf>
    <xf numFmtId="0" fontId="64" fillId="29" borderId="3" xfId="0" quotePrefix="1" applyFont="1" applyFill="1" applyBorder="1" applyAlignment="1">
      <alignment horizontal="center" vertical="center"/>
    </xf>
    <xf numFmtId="180" fontId="63" fillId="29" borderId="0" xfId="0" applyNumberFormat="1" applyFont="1" applyFill="1" applyBorder="1" applyAlignment="1">
      <alignment vertical="center"/>
    </xf>
    <xf numFmtId="170" fontId="66" fillId="29" borderId="12" xfId="0" applyNumberFormat="1" applyFont="1" applyFill="1" applyBorder="1" applyAlignment="1">
      <alignment horizontal="center" vertical="center" wrapText="1"/>
    </xf>
    <xf numFmtId="0" fontId="62" fillId="29" borderId="0" xfId="0" applyFont="1" applyFill="1" applyBorder="1" applyAlignment="1">
      <alignment horizontal="left" vertical="center"/>
    </xf>
    <xf numFmtId="0" fontId="62" fillId="29" borderId="0" xfId="0" applyFont="1" applyFill="1" applyBorder="1" applyAlignment="1">
      <alignment horizontal="center" vertical="center"/>
    </xf>
    <xf numFmtId="0" fontId="65" fillId="29" borderId="0" xfId="0" applyFont="1" applyFill="1" applyBorder="1" applyAlignment="1">
      <alignment horizontal="center" vertical="center"/>
    </xf>
    <xf numFmtId="0" fontId="62" fillId="29" borderId="0" xfId="0" applyFont="1" applyFill="1" applyAlignment="1">
      <alignment horizontal="center" vertical="center"/>
    </xf>
    <xf numFmtId="0" fontId="62" fillId="29" borderId="3" xfId="0" applyFont="1" applyFill="1" applyBorder="1" applyAlignment="1">
      <alignment horizontal="center" vertical="center" wrapText="1"/>
    </xf>
    <xf numFmtId="0" fontId="62" fillId="29" borderId="3" xfId="0" applyFont="1" applyFill="1" applyBorder="1" applyAlignment="1">
      <alignment horizontal="center" vertical="center" wrapText="1"/>
    </xf>
    <xf numFmtId="170" fontId="65" fillId="29" borderId="3" xfId="0" applyNumberFormat="1" applyFont="1" applyFill="1" applyBorder="1" applyAlignment="1">
      <alignment horizontal="right" vertical="center" wrapText="1"/>
    </xf>
    <xf numFmtId="0" fontId="64" fillId="29" borderId="0" xfId="0" applyFont="1" applyFill="1" applyBorder="1" applyAlignment="1">
      <alignment horizontal="right" vertical="center"/>
    </xf>
    <xf numFmtId="178" fontId="82" fillId="29" borderId="3" xfId="0" applyNumberFormat="1" applyFont="1" applyFill="1" applyBorder="1" applyAlignment="1">
      <alignment horizontal="center" vertical="center" wrapText="1"/>
    </xf>
    <xf numFmtId="170" fontId="65" fillId="29" borderId="0" xfId="0" applyNumberFormat="1" applyFont="1" applyFill="1" applyBorder="1" applyAlignment="1">
      <alignment horizontal="center" vertical="center" wrapText="1"/>
    </xf>
    <xf numFmtId="0" fontId="91" fillId="29" borderId="0" xfId="0" applyFont="1" applyFill="1" applyBorder="1" applyAlignment="1">
      <alignment vertical="center"/>
    </xf>
    <xf numFmtId="0" fontId="68" fillId="29" borderId="3" xfId="0" applyFont="1" applyFill="1" applyBorder="1" applyAlignment="1">
      <alignment horizontal="center" vertical="center"/>
    </xf>
    <xf numFmtId="0" fontId="72" fillId="29" borderId="3" xfId="0" applyFont="1" applyFill="1" applyBorder="1" applyAlignment="1">
      <alignment horizontal="center" vertical="center"/>
    </xf>
    <xf numFmtId="0" fontId="64" fillId="29" borderId="0" xfId="0" applyFont="1" applyFill="1" applyBorder="1" applyAlignment="1">
      <alignment vertical="center"/>
    </xf>
    <xf numFmtId="0" fontId="63" fillId="29" borderId="0" xfId="0" applyFont="1" applyFill="1" applyBorder="1" applyAlignment="1">
      <alignment vertical="center"/>
    </xf>
    <xf numFmtId="178" fontId="63" fillId="0" borderId="3" xfId="0" applyNumberFormat="1" applyFont="1" applyFill="1" applyBorder="1" applyAlignment="1">
      <alignment horizontal="center" vertical="center" wrapText="1"/>
    </xf>
    <xf numFmtId="178" fontId="72" fillId="0" borderId="3" xfId="0" applyNumberFormat="1" applyFont="1" applyFill="1" applyBorder="1" applyAlignment="1">
      <alignment horizontal="center" vertical="center" wrapText="1"/>
    </xf>
    <xf numFmtId="178" fontId="68" fillId="0" borderId="3" xfId="0" applyNumberFormat="1" applyFont="1" applyFill="1" applyBorder="1" applyAlignment="1">
      <alignment horizontal="center" vertical="center" wrapText="1"/>
    </xf>
    <xf numFmtId="0" fontId="84" fillId="29" borderId="3" xfId="0" applyFont="1" applyFill="1" applyBorder="1" applyAlignment="1">
      <alignment horizontal="left" vertical="center" wrapText="1"/>
    </xf>
    <xf numFmtId="0" fontId="62" fillId="0" borderId="0" xfId="0" applyFont="1" applyFill="1" applyAlignment="1">
      <alignment horizontal="center" vertical="center"/>
    </xf>
    <xf numFmtId="0" fontId="65" fillId="29" borderId="0" xfId="0" applyFont="1" applyFill="1" applyBorder="1" applyAlignment="1">
      <alignment horizontal="left" vertical="center"/>
    </xf>
    <xf numFmtId="0" fontId="62" fillId="29" borderId="0" xfId="0" applyFont="1" applyFill="1" applyBorder="1" applyAlignment="1">
      <alignment horizontal="center" vertical="center"/>
    </xf>
    <xf numFmtId="170" fontId="65" fillId="29" borderId="0" xfId="0" applyNumberFormat="1" applyFont="1" applyFill="1" applyBorder="1" applyAlignment="1">
      <alignment horizontal="left" vertical="center" wrapText="1"/>
    </xf>
    <xf numFmtId="0" fontId="65" fillId="29" borderId="0" xfId="0" applyFont="1" applyFill="1" applyBorder="1" applyAlignment="1">
      <alignment horizontal="center" vertical="center"/>
    </xf>
    <xf numFmtId="0" fontId="62" fillId="29" borderId="3" xfId="0" applyFont="1" applyFill="1" applyBorder="1" applyAlignment="1">
      <alignment horizontal="center" vertical="center" wrapText="1"/>
    </xf>
    <xf numFmtId="0" fontId="62" fillId="29" borderId="0" xfId="0" applyFont="1" applyFill="1" applyAlignment="1">
      <alignment horizontal="center" vertical="center"/>
    </xf>
    <xf numFmtId="0" fontId="62" fillId="29" borderId="0" xfId="0" applyFont="1" applyFill="1" applyBorder="1" applyAlignment="1">
      <alignment horizontal="center"/>
    </xf>
    <xf numFmtId="179" fontId="62" fillId="0" borderId="0" xfId="0" applyNumberFormat="1" applyFont="1" applyFill="1" applyBorder="1" applyAlignment="1">
      <alignment vertical="center"/>
    </xf>
    <xf numFmtId="178" fontId="65" fillId="0" borderId="3" xfId="0" applyNumberFormat="1" applyFont="1" applyFill="1" applyBorder="1" applyAlignment="1">
      <alignment horizontal="center" vertical="center" wrapText="1"/>
    </xf>
    <xf numFmtId="178" fontId="65" fillId="0" borderId="3" xfId="0" applyNumberFormat="1" applyFont="1" applyFill="1" applyBorder="1" applyAlignment="1">
      <alignment horizontal="right" vertical="center" wrapText="1"/>
    </xf>
    <xf numFmtId="178" fontId="64" fillId="0" borderId="3" xfId="0" applyNumberFormat="1" applyFont="1" applyFill="1" applyBorder="1" applyAlignment="1">
      <alignment horizontal="center" vertical="center" wrapText="1"/>
    </xf>
    <xf numFmtId="180" fontId="68" fillId="0" borderId="3" xfId="0" applyNumberFormat="1" applyFont="1" applyFill="1" applyBorder="1" applyAlignment="1">
      <alignment horizontal="right" vertical="center" wrapText="1"/>
    </xf>
    <xf numFmtId="0" fontId="62" fillId="0" borderId="3" xfId="0" applyFont="1" applyFill="1" applyBorder="1" applyAlignment="1">
      <alignment horizontal="center" vertical="center" wrapText="1"/>
    </xf>
    <xf numFmtId="0" fontId="62" fillId="29" borderId="3" xfId="0" applyFont="1" applyFill="1" applyBorder="1" applyAlignment="1">
      <alignment horizontal="center" vertical="center" wrapText="1"/>
    </xf>
    <xf numFmtId="177" fontId="66" fillId="0" borderId="3" xfId="0" applyNumberFormat="1" applyFont="1" applyFill="1" applyBorder="1" applyAlignment="1">
      <alignment horizontal="center" vertical="center" wrapText="1"/>
    </xf>
    <xf numFmtId="177" fontId="62" fillId="0" borderId="3" xfId="0" applyNumberFormat="1" applyFont="1" applyFill="1" applyBorder="1" applyAlignment="1">
      <alignment horizontal="center" vertical="center" wrapText="1"/>
    </xf>
    <xf numFmtId="177" fontId="62" fillId="0" borderId="23" xfId="0" applyNumberFormat="1" applyFont="1" applyFill="1" applyBorder="1" applyAlignment="1">
      <alignment horizontal="center" vertical="center" wrapText="1"/>
    </xf>
    <xf numFmtId="178" fontId="66" fillId="0" borderId="3" xfId="0" applyNumberFormat="1" applyFont="1" applyFill="1" applyBorder="1" applyAlignment="1">
      <alignment vertical="center" wrapText="1"/>
    </xf>
    <xf numFmtId="170" fontId="62" fillId="0" borderId="3" xfId="0" applyNumberFormat="1" applyFont="1" applyFill="1" applyBorder="1" applyAlignment="1">
      <alignment vertical="center" wrapText="1"/>
    </xf>
    <xf numFmtId="180" fontId="74" fillId="0" borderId="3" xfId="0" applyNumberFormat="1" applyFont="1" applyFill="1" applyBorder="1" applyAlignment="1">
      <alignment horizontal="center" vertical="center" wrapText="1"/>
    </xf>
    <xf numFmtId="178" fontId="90" fillId="0" borderId="3" xfId="0" applyNumberFormat="1" applyFont="1" applyFill="1" applyBorder="1" applyAlignment="1">
      <alignment horizontal="center" vertical="center" wrapText="1"/>
    </xf>
    <xf numFmtId="0" fontId="65" fillId="0" borderId="17" xfId="0" applyFont="1" applyFill="1" applyBorder="1" applyAlignment="1">
      <alignment horizontal="center" vertical="center" wrapText="1"/>
    </xf>
    <xf numFmtId="178" fontId="74" fillId="0" borderId="3" xfId="0" applyNumberFormat="1" applyFont="1" applyFill="1" applyBorder="1" applyAlignment="1">
      <alignment horizontal="center" vertical="center" wrapText="1"/>
    </xf>
    <xf numFmtId="0" fontId="62" fillId="0" borderId="3" xfId="0" applyFont="1" applyFill="1" applyBorder="1" applyAlignment="1">
      <alignment horizontal="center" vertical="center" wrapText="1"/>
    </xf>
    <xf numFmtId="0" fontId="62" fillId="29" borderId="3" xfId="0" applyFont="1" applyFill="1" applyBorder="1" applyAlignment="1">
      <alignment horizontal="center" vertical="center" wrapText="1"/>
    </xf>
    <xf numFmtId="0" fontId="63" fillId="30" borderId="3" xfId="0" applyFont="1" applyFill="1" applyBorder="1" applyAlignment="1">
      <alignment horizontal="center" vertical="center" wrapText="1"/>
    </xf>
    <xf numFmtId="0" fontId="66" fillId="30" borderId="3" xfId="0" applyFont="1" applyFill="1" applyBorder="1" applyAlignment="1">
      <alignment vertical="center" wrapText="1"/>
    </xf>
    <xf numFmtId="0" fontId="66" fillId="30" borderId="3" xfId="0" applyFont="1" applyFill="1" applyBorder="1" applyAlignment="1">
      <alignment horizontal="center" vertical="center" wrapText="1"/>
    </xf>
    <xf numFmtId="178" fontId="66" fillId="30" borderId="3" xfId="0" applyNumberFormat="1" applyFont="1" applyFill="1" applyBorder="1" applyAlignment="1">
      <alignment horizontal="center" vertical="center" wrapText="1"/>
    </xf>
    <xf numFmtId="178" fontId="66" fillId="30" borderId="3" xfId="0" applyNumberFormat="1" applyFont="1" applyFill="1" applyBorder="1" applyAlignment="1">
      <alignment horizontal="center" vertical="center"/>
    </xf>
    <xf numFmtId="0" fontId="63" fillId="30" borderId="3" xfId="0" applyFont="1" applyFill="1" applyBorder="1" applyAlignment="1">
      <alignment horizontal="center" vertical="center"/>
    </xf>
    <xf numFmtId="0" fontId="66" fillId="30" borderId="16" xfId="0" applyFont="1" applyFill="1" applyBorder="1" applyAlignment="1">
      <alignment horizontal="left" vertical="center"/>
    </xf>
    <xf numFmtId="49" fontId="63" fillId="29" borderId="3" xfId="0" applyNumberFormat="1" applyFont="1" applyFill="1" applyBorder="1" applyAlignment="1">
      <alignment horizontal="center" vertical="center"/>
    </xf>
    <xf numFmtId="0" fontId="66" fillId="30" borderId="3" xfId="0" applyFont="1" applyFill="1" applyBorder="1" applyAlignment="1">
      <alignment horizontal="left" vertical="center" wrapText="1"/>
    </xf>
    <xf numFmtId="0" fontId="62" fillId="30" borderId="3" xfId="0" applyFont="1" applyFill="1" applyBorder="1" applyAlignment="1">
      <alignment horizontal="center" vertical="center" wrapText="1"/>
    </xf>
    <xf numFmtId="178" fontId="74" fillId="30" borderId="3" xfId="0" applyNumberFormat="1" applyFont="1" applyFill="1" applyBorder="1" applyAlignment="1">
      <alignment horizontal="center" vertical="center" wrapText="1"/>
    </xf>
    <xf numFmtId="178" fontId="62" fillId="30" borderId="3" xfId="0" applyNumberFormat="1" applyFont="1" applyFill="1" applyBorder="1" applyAlignment="1">
      <alignment horizontal="center" vertical="center" wrapText="1"/>
    </xf>
    <xf numFmtId="178" fontId="86" fillId="30" borderId="3" xfId="0" applyNumberFormat="1" applyFont="1" applyFill="1" applyBorder="1" applyAlignment="1">
      <alignment horizontal="center" vertical="center" wrapText="1"/>
    </xf>
    <xf numFmtId="178" fontId="62" fillId="30" borderId="3" xfId="0" applyNumberFormat="1" applyFont="1" applyFill="1" applyBorder="1" applyAlignment="1">
      <alignment horizontal="center" vertical="center"/>
    </xf>
    <xf numFmtId="178" fontId="72" fillId="30" borderId="3" xfId="0" applyNumberFormat="1" applyFont="1" applyFill="1" applyBorder="1" applyAlignment="1">
      <alignment horizontal="center" vertical="center" wrapText="1"/>
    </xf>
    <xf numFmtId="0" fontId="66" fillId="30" borderId="3" xfId="0" applyFont="1" applyFill="1" applyBorder="1" applyAlignment="1">
      <alignment horizontal="left" vertical="center"/>
    </xf>
    <xf numFmtId="0" fontId="80" fillId="30" borderId="3" xfId="0" applyFont="1" applyFill="1" applyBorder="1" applyAlignment="1">
      <alignment horizontal="left" vertical="center"/>
    </xf>
    <xf numFmtId="0" fontId="82" fillId="30" borderId="3" xfId="0" applyFont="1" applyFill="1" applyBorder="1" applyAlignment="1">
      <alignment horizontal="center" vertical="center"/>
    </xf>
    <xf numFmtId="0" fontId="80" fillId="30" borderId="3" xfId="0" applyFont="1" applyFill="1" applyBorder="1" applyAlignment="1">
      <alignment horizontal="left" vertical="center" wrapText="1"/>
    </xf>
    <xf numFmtId="0" fontId="82" fillId="30" borderId="3" xfId="0" applyFont="1" applyFill="1" applyBorder="1" applyAlignment="1">
      <alignment horizontal="center" vertical="center" wrapText="1"/>
    </xf>
    <xf numFmtId="49" fontId="72" fillId="30" borderId="3" xfId="0" applyNumberFormat="1" applyFont="1" applyFill="1" applyBorder="1" applyAlignment="1">
      <alignment horizontal="center" vertical="center"/>
    </xf>
    <xf numFmtId="0" fontId="93" fillId="30" borderId="0" xfId="0" applyFont="1" applyFill="1"/>
    <xf numFmtId="0" fontId="76" fillId="30" borderId="3" xfId="0" applyFont="1" applyFill="1" applyBorder="1" applyAlignment="1">
      <alignment horizontal="center" vertical="center" wrapText="1"/>
    </xf>
    <xf numFmtId="178" fontId="64" fillId="30" borderId="3" xfId="0" applyNumberFormat="1" applyFont="1" applyFill="1" applyBorder="1" applyAlignment="1">
      <alignment horizontal="center" vertical="center" wrapText="1"/>
    </xf>
    <xf numFmtId="178" fontId="68" fillId="30" borderId="3" xfId="0" applyNumberFormat="1" applyFont="1" applyFill="1" applyBorder="1" applyAlignment="1">
      <alignment horizontal="center" vertical="center" wrapText="1"/>
    </xf>
    <xf numFmtId="0" fontId="62" fillId="30" borderId="3" xfId="0" applyFont="1" applyFill="1" applyBorder="1" applyAlignment="1">
      <alignment horizontal="center" vertical="center"/>
    </xf>
    <xf numFmtId="178" fontId="94" fillId="0" borderId="3" xfId="0" applyNumberFormat="1" applyFont="1" applyFill="1" applyBorder="1" applyAlignment="1">
      <alignment horizontal="center" vertical="center"/>
    </xf>
    <xf numFmtId="1" fontId="63" fillId="0" borderId="0" xfId="0" applyNumberFormat="1" applyFont="1" applyFill="1" applyBorder="1" applyAlignment="1">
      <alignment vertical="center"/>
    </xf>
    <xf numFmtId="1" fontId="63" fillId="29" borderId="0" xfId="0" applyNumberFormat="1" applyFont="1" applyFill="1" applyBorder="1" applyAlignment="1">
      <alignment vertical="center"/>
    </xf>
    <xf numFmtId="1" fontId="95" fillId="29" borderId="0" xfId="0" applyNumberFormat="1" applyFont="1" applyFill="1" applyBorder="1" applyAlignment="1">
      <alignment vertical="center"/>
    </xf>
    <xf numFmtId="1" fontId="95" fillId="0" borderId="0" xfId="0" applyNumberFormat="1" applyFont="1" applyFill="1" applyBorder="1" applyAlignment="1">
      <alignment vertical="center"/>
    </xf>
    <xf numFmtId="1" fontId="74" fillId="0" borderId="0" xfId="0" applyNumberFormat="1" applyFont="1" applyFill="1" applyBorder="1" applyAlignment="1">
      <alignment vertical="center"/>
    </xf>
    <xf numFmtId="1" fontId="63" fillId="0" borderId="0" xfId="0" applyNumberFormat="1" applyFont="1" applyFill="1" applyBorder="1" applyAlignment="1"/>
    <xf numFmtId="178" fontId="86" fillId="29" borderId="3" xfId="0" applyNumberFormat="1" applyFont="1" applyFill="1" applyBorder="1" applyAlignment="1">
      <alignment horizontal="center" vertical="center" wrapText="1"/>
    </xf>
    <xf numFmtId="178" fontId="63" fillId="0" borderId="0" xfId="0" applyNumberFormat="1" applyFont="1" applyFill="1" applyBorder="1" applyAlignment="1"/>
    <xf numFmtId="180" fontId="63" fillId="0" borderId="0" xfId="0" applyNumberFormat="1" applyFont="1" applyFill="1" applyBorder="1" applyAlignment="1">
      <alignment horizontal="right"/>
    </xf>
    <xf numFmtId="178" fontId="72" fillId="31" borderId="3" xfId="0" applyNumberFormat="1" applyFont="1" applyFill="1" applyBorder="1" applyAlignment="1">
      <alignment horizontal="center" vertical="center" wrapText="1"/>
    </xf>
    <xf numFmtId="178" fontId="68" fillId="31" borderId="3" xfId="0" applyNumberFormat="1" applyFont="1" applyFill="1" applyBorder="1" applyAlignment="1">
      <alignment horizontal="center" vertical="center" wrapText="1"/>
    </xf>
    <xf numFmtId="178" fontId="66" fillId="31" borderId="3" xfId="0" applyNumberFormat="1" applyFont="1" applyFill="1" applyBorder="1" applyAlignment="1">
      <alignment horizontal="center" vertical="center" wrapText="1"/>
    </xf>
    <xf numFmtId="178" fontId="82" fillId="31" borderId="3" xfId="0" applyNumberFormat="1" applyFont="1" applyFill="1" applyBorder="1" applyAlignment="1">
      <alignment horizontal="center" vertical="center" wrapText="1"/>
    </xf>
    <xf numFmtId="178" fontId="64" fillId="31" borderId="3" xfId="0" applyNumberFormat="1" applyFont="1" applyFill="1" applyBorder="1" applyAlignment="1">
      <alignment horizontal="center" vertical="center" wrapText="1"/>
    </xf>
    <xf numFmtId="178" fontId="65" fillId="31" borderId="3" xfId="0" applyNumberFormat="1" applyFont="1" applyFill="1" applyBorder="1" applyAlignment="1">
      <alignment horizontal="center" vertical="center" wrapText="1"/>
    </xf>
    <xf numFmtId="0" fontId="64" fillId="29" borderId="3" xfId="0" applyFont="1" applyFill="1" applyBorder="1" applyAlignment="1">
      <alignment horizontal="left" vertical="center"/>
    </xf>
    <xf numFmtId="0" fontId="64" fillId="29" borderId="16" xfId="0" applyFont="1" applyFill="1" applyBorder="1" applyAlignment="1">
      <alignment horizontal="left" vertical="center"/>
    </xf>
    <xf numFmtId="178" fontId="97" fillId="29" borderId="3" xfId="0" applyNumberFormat="1" applyFont="1" applyFill="1" applyBorder="1" applyAlignment="1">
      <alignment horizontal="center" vertical="center"/>
    </xf>
    <xf numFmtId="178" fontId="98" fillId="29" borderId="3" xfId="0" applyNumberFormat="1" applyFont="1" applyFill="1" applyBorder="1" applyAlignment="1">
      <alignment horizontal="center" vertical="center"/>
    </xf>
    <xf numFmtId="178" fontId="97" fillId="30" borderId="3" xfId="0" applyNumberFormat="1" applyFont="1" applyFill="1" applyBorder="1" applyAlignment="1">
      <alignment horizontal="center" vertical="center"/>
    </xf>
    <xf numFmtId="178" fontId="99" fillId="29" borderId="3" xfId="0" applyNumberFormat="1" applyFont="1" applyFill="1" applyBorder="1" applyAlignment="1">
      <alignment horizontal="center" vertical="center"/>
    </xf>
    <xf numFmtId="178" fontId="99" fillId="30" borderId="3" xfId="0" applyNumberFormat="1" applyFont="1" applyFill="1" applyBorder="1" applyAlignment="1">
      <alignment horizontal="center" vertical="center"/>
    </xf>
    <xf numFmtId="178" fontId="96" fillId="29" borderId="3" xfId="0" applyNumberFormat="1" applyFont="1" applyFill="1" applyBorder="1" applyAlignment="1">
      <alignment horizontal="center" vertical="center"/>
    </xf>
    <xf numFmtId="0" fontId="82" fillId="29" borderId="16" xfId="0" applyFont="1" applyFill="1" applyBorder="1" applyAlignment="1">
      <alignment vertical="center"/>
    </xf>
    <xf numFmtId="178" fontId="63" fillId="31" borderId="3" xfId="0" applyNumberFormat="1" applyFont="1" applyFill="1" applyBorder="1" applyAlignment="1">
      <alignment horizontal="center" vertical="center" wrapText="1"/>
    </xf>
    <xf numFmtId="170" fontId="72" fillId="29" borderId="3" xfId="0" applyNumberFormat="1" applyFont="1" applyFill="1" applyBorder="1" applyAlignment="1">
      <alignment horizontal="right" vertical="center" wrapText="1"/>
    </xf>
    <xf numFmtId="49" fontId="63" fillId="30" borderId="3" xfId="0" applyNumberFormat="1" applyFont="1" applyFill="1" applyBorder="1" applyAlignment="1">
      <alignment horizontal="center" vertical="center"/>
    </xf>
    <xf numFmtId="0" fontId="82" fillId="30" borderId="16" xfId="0" applyFont="1" applyFill="1" applyBorder="1" applyAlignment="1">
      <alignment vertical="center"/>
    </xf>
    <xf numFmtId="178" fontId="63" fillId="30" borderId="3" xfId="0" applyNumberFormat="1" applyFont="1" applyFill="1" applyBorder="1" applyAlignment="1">
      <alignment horizontal="center" vertical="center" wrapText="1"/>
    </xf>
    <xf numFmtId="0" fontId="79" fillId="29" borderId="16" xfId="0" applyFont="1" applyFill="1" applyBorder="1" applyAlignment="1">
      <alignment vertical="center"/>
    </xf>
    <xf numFmtId="0" fontId="77" fillId="29" borderId="3" xfId="0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 vertical="center"/>
    </xf>
    <xf numFmtId="0" fontId="67" fillId="29" borderId="0" xfId="0" applyFont="1" applyFill="1" applyBorder="1" applyAlignment="1">
      <alignment horizontal="center" vertical="center" wrapText="1"/>
    </xf>
    <xf numFmtId="0" fontId="67" fillId="29" borderId="0" xfId="0" applyFont="1" applyFill="1" applyBorder="1" applyAlignment="1">
      <alignment horizontal="center" vertical="center"/>
    </xf>
    <xf numFmtId="0" fontId="67" fillId="29" borderId="32" xfId="0" applyFont="1" applyFill="1" applyBorder="1" applyAlignment="1">
      <alignment horizontal="center" vertical="center"/>
    </xf>
    <xf numFmtId="0" fontId="67" fillId="29" borderId="24" xfId="0" applyFont="1" applyFill="1" applyBorder="1" applyAlignment="1">
      <alignment horizontal="center" vertical="center"/>
    </xf>
    <xf numFmtId="0" fontId="67" fillId="29" borderId="25" xfId="0" applyFont="1" applyFill="1" applyBorder="1" applyAlignment="1">
      <alignment horizontal="center" vertical="center"/>
    </xf>
    <xf numFmtId="0" fontId="67" fillId="29" borderId="27" xfId="0" applyFont="1" applyFill="1" applyBorder="1" applyAlignment="1" applyProtection="1">
      <alignment horizontal="center" vertical="center"/>
      <protection locked="0"/>
    </xf>
    <xf numFmtId="0" fontId="67" fillId="29" borderId="28" xfId="0" applyFont="1" applyFill="1" applyBorder="1" applyAlignment="1" applyProtection="1">
      <alignment horizontal="center" vertical="center"/>
      <protection locked="0"/>
    </xf>
    <xf numFmtId="0" fontId="67" fillId="29" borderId="29" xfId="0" applyFont="1" applyFill="1" applyBorder="1" applyAlignment="1" applyProtection="1">
      <alignment horizontal="center" vertical="center"/>
      <protection locked="0"/>
    </xf>
    <xf numFmtId="0" fontId="62" fillId="0" borderId="17" xfId="0" applyFont="1" applyFill="1" applyBorder="1" applyAlignment="1">
      <alignment horizontal="center" vertical="center" wrapText="1"/>
    </xf>
    <xf numFmtId="0" fontId="62" fillId="0" borderId="18" xfId="0" applyFont="1" applyFill="1" applyBorder="1" applyAlignment="1">
      <alignment horizontal="center" vertical="center" wrapText="1"/>
    </xf>
    <xf numFmtId="0" fontId="62" fillId="0" borderId="3" xfId="0" applyFont="1" applyFill="1" applyBorder="1" applyAlignment="1">
      <alignment horizontal="center" vertical="center" wrapText="1"/>
    </xf>
    <xf numFmtId="0" fontId="66" fillId="29" borderId="27" xfId="0" applyFont="1" applyFill="1" applyBorder="1" applyAlignment="1">
      <alignment horizontal="center" vertical="center" wrapText="1"/>
    </xf>
    <xf numFmtId="0" fontId="66" fillId="29" borderId="28" xfId="0" applyFont="1" applyFill="1" applyBorder="1" applyAlignment="1">
      <alignment horizontal="center" vertical="center" wrapText="1"/>
    </xf>
    <xf numFmtId="0" fontId="66" fillId="29" borderId="29" xfId="0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horizontal="center" vertical="center"/>
    </xf>
    <xf numFmtId="0" fontId="62" fillId="0" borderId="0" xfId="0" applyFont="1" applyFill="1" applyAlignment="1">
      <alignment horizontal="center" vertical="center"/>
    </xf>
    <xf numFmtId="170" fontId="62" fillId="0" borderId="13" xfId="0" applyNumberFormat="1" applyFont="1" applyFill="1" applyBorder="1" applyAlignment="1">
      <alignment horizontal="center" vertical="center" wrapText="1"/>
    </xf>
    <xf numFmtId="170" fontId="62" fillId="0" borderId="13" xfId="0" quotePrefix="1" applyNumberFormat="1" applyFont="1" applyFill="1" applyBorder="1" applyAlignment="1">
      <alignment horizontal="center" vertical="center" wrapText="1"/>
    </xf>
    <xf numFmtId="0" fontId="66" fillId="29" borderId="13" xfId="0" applyFont="1" applyFill="1" applyBorder="1" applyAlignment="1">
      <alignment horizontal="center"/>
    </xf>
    <xf numFmtId="0" fontId="67" fillId="29" borderId="27" xfId="0" applyFont="1" applyFill="1" applyBorder="1" applyAlignment="1">
      <alignment horizontal="center" vertical="center"/>
    </xf>
    <xf numFmtId="0" fontId="67" fillId="29" borderId="28" xfId="0" applyFont="1" applyFill="1" applyBorder="1" applyAlignment="1">
      <alignment horizontal="center" vertical="center"/>
    </xf>
    <xf numFmtId="0" fontId="67" fillId="29" borderId="29" xfId="0" applyFont="1" applyFill="1" applyBorder="1" applyAlignment="1">
      <alignment horizontal="center" vertical="center"/>
    </xf>
    <xf numFmtId="0" fontId="62" fillId="29" borderId="15" xfId="0" applyFont="1" applyFill="1" applyBorder="1" applyAlignment="1">
      <alignment horizontal="center" vertical="center" wrapText="1"/>
    </xf>
    <xf numFmtId="0" fontId="62" fillId="29" borderId="16" xfId="0" applyFont="1" applyFill="1" applyBorder="1" applyAlignment="1">
      <alignment horizontal="center" vertical="center" wrapText="1"/>
    </xf>
    <xf numFmtId="0" fontId="62" fillId="29" borderId="17" xfId="0" applyFont="1" applyFill="1" applyBorder="1" applyAlignment="1">
      <alignment horizontal="center" vertical="center" wrapText="1"/>
    </xf>
    <xf numFmtId="0" fontId="62" fillId="29" borderId="18" xfId="0" applyFont="1" applyFill="1" applyBorder="1" applyAlignment="1">
      <alignment horizontal="center" vertical="center" wrapText="1"/>
    </xf>
    <xf numFmtId="0" fontId="62" fillId="29" borderId="30" xfId="0" applyFont="1" applyFill="1" applyBorder="1" applyAlignment="1">
      <alignment horizontal="center" vertical="center" wrapText="1"/>
    </xf>
    <xf numFmtId="0" fontId="62" fillId="29" borderId="31" xfId="0" applyFont="1" applyFill="1" applyBorder="1" applyAlignment="1">
      <alignment horizontal="center" vertical="center" wrapText="1"/>
    </xf>
    <xf numFmtId="0" fontId="63" fillId="29" borderId="13" xfId="0" applyFont="1" applyFill="1" applyBorder="1" applyAlignment="1">
      <alignment horizontal="center"/>
    </xf>
    <xf numFmtId="0" fontId="65" fillId="29" borderId="19" xfId="0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horizontal="center" vertical="center" wrapText="1"/>
    </xf>
    <xf numFmtId="170" fontId="65" fillId="29" borderId="13" xfId="0" applyNumberFormat="1" applyFont="1" applyFill="1" applyBorder="1" applyAlignment="1">
      <alignment horizontal="center" vertical="center" wrapText="1"/>
    </xf>
    <xf numFmtId="0" fontId="65" fillId="29" borderId="0" xfId="0" applyFont="1" applyFill="1" applyBorder="1" applyAlignment="1">
      <alignment horizontal="left" vertical="center"/>
    </xf>
    <xf numFmtId="0" fontId="63" fillId="29" borderId="15" xfId="0" applyFont="1" applyFill="1" applyBorder="1" applyAlignment="1">
      <alignment horizontal="center" vertical="center"/>
    </xf>
    <xf numFmtId="0" fontId="63" fillId="29" borderId="16" xfId="0" applyFont="1" applyFill="1" applyBorder="1" applyAlignment="1">
      <alignment horizontal="center" vertical="center"/>
    </xf>
    <xf numFmtId="170" fontId="62" fillId="29" borderId="13" xfId="0" applyNumberFormat="1" applyFont="1" applyFill="1" applyBorder="1" applyAlignment="1">
      <alignment horizontal="left" vertical="center" wrapText="1"/>
    </xf>
    <xf numFmtId="0" fontId="62" fillId="29" borderId="0" xfId="0" applyFont="1" applyFill="1" applyBorder="1" applyAlignment="1">
      <alignment horizontal="left" vertical="center"/>
    </xf>
    <xf numFmtId="0" fontId="62" fillId="29" borderId="0" xfId="0" applyFont="1" applyFill="1" applyBorder="1" applyAlignment="1">
      <alignment horizontal="center" vertical="center"/>
    </xf>
    <xf numFmtId="170" fontId="65" fillId="29" borderId="0" xfId="0" applyNumberFormat="1" applyFont="1" applyFill="1" applyBorder="1" applyAlignment="1">
      <alignment horizontal="left" vertical="center" wrapText="1"/>
    </xf>
    <xf numFmtId="0" fontId="65" fillId="29" borderId="0" xfId="0" applyFont="1" applyFill="1" applyBorder="1" applyAlignment="1">
      <alignment horizontal="center" vertical="center"/>
    </xf>
    <xf numFmtId="0" fontId="62" fillId="29" borderId="3" xfId="0" applyFont="1" applyFill="1" applyBorder="1" applyAlignment="1">
      <alignment horizontal="center" vertical="center" wrapText="1"/>
    </xf>
    <xf numFmtId="0" fontId="62" fillId="29" borderId="15" xfId="0" applyFont="1" applyFill="1" applyBorder="1" applyAlignment="1">
      <alignment horizontal="left" vertical="center" wrapText="1"/>
    </xf>
    <xf numFmtId="0" fontId="62" fillId="29" borderId="14" xfId="0" applyFont="1" applyFill="1" applyBorder="1" applyAlignment="1">
      <alignment horizontal="left" vertical="center" wrapText="1"/>
    </xf>
    <xf numFmtId="0" fontId="62" fillId="29" borderId="16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29" borderId="14" xfId="0" applyFont="1" applyFill="1" applyBorder="1" applyAlignment="1">
      <alignment horizontal="left" vertical="center" wrapText="1"/>
    </xf>
    <xf numFmtId="0" fontId="0" fillId="29" borderId="16" xfId="0" applyFont="1" applyFill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16" xfId="0" applyFont="1" applyBorder="1" applyAlignment="1">
      <alignment horizontal="left" vertical="center" wrapText="1"/>
    </xf>
    <xf numFmtId="0" fontId="62" fillId="29" borderId="0" xfId="0" applyFont="1" applyFill="1" applyAlignment="1">
      <alignment horizontal="center" vertical="center"/>
    </xf>
    <xf numFmtId="0" fontId="72" fillId="0" borderId="0" xfId="0" applyFont="1" applyFill="1" applyAlignment="1">
      <alignment vertical="center" wrapText="1"/>
    </xf>
    <xf numFmtId="0" fontId="73" fillId="0" borderId="0" xfId="0" applyFont="1" applyAlignment="1">
      <alignment vertical="center" wrapText="1"/>
    </xf>
    <xf numFmtId="0" fontId="0" fillId="29" borderId="14" xfId="0" applyFill="1" applyBorder="1" applyAlignment="1">
      <alignment horizontal="left" vertical="center" wrapText="1"/>
    </xf>
    <xf numFmtId="0" fontId="0" fillId="29" borderId="16" xfId="0" applyFill="1" applyBorder="1" applyAlignment="1">
      <alignment horizontal="left" vertical="center" wrapText="1"/>
    </xf>
    <xf numFmtId="3" fontId="66" fillId="29" borderId="15" xfId="0" applyNumberFormat="1" applyFont="1" applyFill="1" applyBorder="1" applyAlignment="1">
      <alignment horizontal="left" vertical="center" wrapText="1"/>
    </xf>
    <xf numFmtId="3" fontId="66" fillId="29" borderId="14" xfId="0" applyNumberFormat="1" applyFont="1" applyFill="1" applyBorder="1" applyAlignment="1">
      <alignment horizontal="left" vertical="center" wrapText="1"/>
    </xf>
    <xf numFmtId="0" fontId="62" fillId="29" borderId="0" xfId="0" applyFont="1" applyFill="1" applyBorder="1" applyAlignment="1">
      <alignment horizontal="center"/>
    </xf>
    <xf numFmtId="0" fontId="63" fillId="29" borderId="3" xfId="0" applyFont="1" applyFill="1" applyBorder="1" applyAlignment="1">
      <alignment horizontal="left" vertical="center"/>
    </xf>
    <xf numFmtId="0" fontId="63" fillId="30" borderId="3" xfId="0" applyFont="1" applyFill="1" applyBorder="1" applyAlignment="1">
      <alignment horizontal="left" vertical="center"/>
    </xf>
    <xf numFmtId="178" fontId="63" fillId="30" borderId="3" xfId="0" applyNumberFormat="1" applyFont="1" applyFill="1" applyBorder="1" applyAlignment="1">
      <alignment horizontal="center" vertical="center"/>
    </xf>
    <xf numFmtId="0" fontId="74" fillId="29" borderId="3" xfId="0" applyFont="1" applyFill="1" applyBorder="1" applyAlignment="1">
      <alignment horizontal="left" vertical="center"/>
    </xf>
    <xf numFmtId="0" fontId="74" fillId="29" borderId="3" xfId="0" applyFont="1" applyFill="1" applyBorder="1" applyAlignment="1">
      <alignment horizontal="center" vertical="center" wrapText="1"/>
    </xf>
    <xf numFmtId="178" fontId="74" fillId="29" borderId="3" xfId="0" applyNumberFormat="1" applyFont="1" applyFill="1" applyBorder="1" applyAlignment="1">
      <alignment horizontal="center" vertical="center"/>
    </xf>
    <xf numFmtId="178" fontId="65" fillId="30" borderId="3" xfId="0" applyNumberFormat="1" applyFont="1" applyFill="1" applyBorder="1" applyAlignment="1">
      <alignment horizontal="center" vertical="center" wrapText="1"/>
    </xf>
    <xf numFmtId="0" fontId="63" fillId="22" borderId="3" xfId="0" applyFont="1" applyFill="1" applyBorder="1" applyAlignment="1">
      <alignment horizontal="center" vertical="center"/>
    </xf>
    <xf numFmtId="0" fontId="63" fillId="22" borderId="3" xfId="0" applyFont="1" applyFill="1" applyBorder="1" applyAlignment="1">
      <alignment horizontal="left" vertical="center" wrapText="1"/>
    </xf>
    <xf numFmtId="0" fontId="63" fillId="0" borderId="3" xfId="0" applyFont="1" applyFill="1" applyBorder="1" applyAlignment="1">
      <alignment horizontal="left" vertical="center"/>
    </xf>
    <xf numFmtId="0" fontId="63" fillId="29" borderId="3" xfId="0" applyFont="1" applyFill="1" applyBorder="1" applyAlignment="1">
      <alignment horizontal="center" vertical="center"/>
    </xf>
    <xf numFmtId="0" fontId="63" fillId="29" borderId="3" xfId="0" applyFont="1" applyFill="1" applyBorder="1" applyAlignment="1">
      <alignment horizontal="left" vertical="center" wrapText="1"/>
    </xf>
    <xf numFmtId="0" fontId="63" fillId="29" borderId="3" xfId="0" applyFont="1" applyFill="1" applyBorder="1" applyAlignment="1">
      <alignment horizontal="center" vertical="center" wrapText="1"/>
    </xf>
    <xf numFmtId="0" fontId="63" fillId="29" borderId="3" xfId="0" applyFont="1" applyFill="1" applyBorder="1" applyAlignment="1">
      <alignment vertical="center"/>
    </xf>
    <xf numFmtId="0" fontId="63" fillId="29" borderId="3" xfId="0" applyFont="1" applyFill="1" applyBorder="1" applyAlignment="1">
      <alignment horizontal="left" vertical="center" wrapText="1"/>
    </xf>
    <xf numFmtId="178" fontId="94" fillId="29" borderId="3" xfId="0" applyNumberFormat="1" applyFont="1" applyFill="1" applyBorder="1" applyAlignment="1">
      <alignment horizontal="center" vertical="center"/>
    </xf>
    <xf numFmtId="0" fontId="62" fillId="0" borderId="3" xfId="0" applyFont="1" applyFill="1" applyBorder="1" applyAlignment="1">
      <alignment horizontal="center" vertical="center"/>
    </xf>
    <xf numFmtId="0" fontId="62" fillId="0" borderId="3" xfId="0" applyFont="1" applyFill="1" applyBorder="1" applyAlignment="1">
      <alignment horizontal="center" vertical="center"/>
    </xf>
    <xf numFmtId="0" fontId="67" fillId="29" borderId="3" xfId="0" applyFont="1" applyFill="1" applyBorder="1" applyAlignment="1">
      <alignment horizontal="center" vertical="center" wrapText="1"/>
    </xf>
    <xf numFmtId="170" fontId="63" fillId="0" borderId="13" xfId="0" quotePrefix="1" applyNumberFormat="1" applyFont="1" applyFill="1" applyBorder="1" applyAlignment="1">
      <alignment horizontal="center" vertical="center" wrapText="1"/>
    </xf>
    <xf numFmtId="178" fontId="94" fillId="29" borderId="3" xfId="0" applyNumberFormat="1" applyFont="1" applyFill="1" applyBorder="1" applyAlignment="1">
      <alignment vertical="center"/>
    </xf>
    <xf numFmtId="0" fontId="67" fillId="29" borderId="0" xfId="0" applyFont="1" applyFill="1" applyBorder="1" applyAlignment="1">
      <alignment vertical="center"/>
    </xf>
    <xf numFmtId="0" fontId="67" fillId="29" borderId="0" xfId="0" applyFont="1" applyFill="1" applyBorder="1" applyAlignment="1">
      <alignment horizontal="left" vertical="center"/>
    </xf>
    <xf numFmtId="0" fontId="66" fillId="29" borderId="15" xfId="0" applyFont="1" applyFill="1" applyBorder="1" applyAlignment="1">
      <alignment horizontal="left" vertical="center" wrapText="1"/>
    </xf>
    <xf numFmtId="0" fontId="66" fillId="29" borderId="14" xfId="0" applyFont="1" applyFill="1" applyBorder="1" applyAlignment="1">
      <alignment horizontal="left" vertical="center" wrapText="1"/>
    </xf>
    <xf numFmtId="178" fontId="97" fillId="29" borderId="3" xfId="0" applyNumberFormat="1" applyFont="1" applyFill="1" applyBorder="1" applyAlignment="1">
      <alignment horizontal="center" vertical="center" wrapText="1"/>
    </xf>
    <xf numFmtId="0" fontId="69" fillId="29" borderId="0" xfId="0" applyFont="1" applyFill="1" applyBorder="1" applyAlignment="1">
      <alignment horizontal="center" wrapText="1"/>
    </xf>
    <xf numFmtId="0" fontId="71" fillId="29" borderId="0" xfId="0" applyFont="1" applyFill="1" applyAlignment="1">
      <alignment horizontal="center"/>
    </xf>
    <xf numFmtId="0" fontId="66" fillId="0" borderId="13" xfId="0" applyFont="1" applyFill="1" applyBorder="1" applyAlignment="1">
      <alignment horizontal="center"/>
    </xf>
  </cellXfs>
  <cellStyles count="353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Comma_2005_03_15-Финансовый_БГ" xfId="85" xr:uid="{00000000-0005-0000-0000-000054000000}"/>
    <cellStyle name="Define-Column" xfId="86" xr:uid="{00000000-0005-0000-0000-000055000000}"/>
    <cellStyle name="Define-Column 10" xfId="87" xr:uid="{00000000-0005-0000-0000-000056000000}"/>
    <cellStyle name="Define-Column 2" xfId="88" xr:uid="{00000000-0005-0000-0000-000057000000}"/>
    <cellStyle name="Define-Column 3" xfId="89" xr:uid="{00000000-0005-0000-0000-000058000000}"/>
    <cellStyle name="Define-Column 4" xfId="90" xr:uid="{00000000-0005-0000-0000-000059000000}"/>
    <cellStyle name="Define-Column 5" xfId="91" xr:uid="{00000000-0005-0000-0000-00005A000000}"/>
    <cellStyle name="Define-Column 6" xfId="92" xr:uid="{00000000-0005-0000-0000-00005B000000}"/>
    <cellStyle name="Define-Column 7" xfId="93" xr:uid="{00000000-0005-0000-0000-00005C000000}"/>
    <cellStyle name="Define-Column 7 2" xfId="94" xr:uid="{00000000-0005-0000-0000-00005D000000}"/>
    <cellStyle name="Define-Column 7 3" xfId="95" xr:uid="{00000000-0005-0000-0000-00005E000000}"/>
    <cellStyle name="Define-Column 8" xfId="96" xr:uid="{00000000-0005-0000-0000-00005F000000}"/>
    <cellStyle name="Define-Column 8 2" xfId="97" xr:uid="{00000000-0005-0000-0000-000060000000}"/>
    <cellStyle name="Define-Column 8 3" xfId="98" xr:uid="{00000000-0005-0000-0000-000061000000}"/>
    <cellStyle name="Define-Column 9" xfId="99" xr:uid="{00000000-0005-0000-0000-000062000000}"/>
    <cellStyle name="Define-Column 9 2" xfId="100" xr:uid="{00000000-0005-0000-0000-000063000000}"/>
    <cellStyle name="Define-Column 9 3" xfId="101" xr:uid="{00000000-0005-0000-0000-000064000000}"/>
    <cellStyle name="Define-Column_Zvit rux-koshtiv 2010 Департамент " xfId="102" xr:uid="{00000000-0005-0000-0000-000065000000}"/>
    <cellStyle name="Explanatory Text" xfId="103" xr:uid="{00000000-0005-0000-0000-000066000000}"/>
    <cellStyle name="FS10" xfId="104" xr:uid="{00000000-0005-0000-0000-000067000000}"/>
    <cellStyle name="Good" xfId="105" xr:uid="{00000000-0005-0000-0000-000068000000}"/>
    <cellStyle name="Heading 1" xfId="106" xr:uid="{00000000-0005-0000-0000-000069000000}"/>
    <cellStyle name="Heading 2" xfId="107" xr:uid="{00000000-0005-0000-0000-00006A000000}"/>
    <cellStyle name="Heading 3" xfId="108" xr:uid="{00000000-0005-0000-0000-00006B000000}"/>
    <cellStyle name="Heading 4" xfId="109" xr:uid="{00000000-0005-0000-0000-00006C000000}"/>
    <cellStyle name="Hyperlink 2" xfId="110" xr:uid="{00000000-0005-0000-0000-00006D000000}"/>
    <cellStyle name="Input" xfId="111" xr:uid="{00000000-0005-0000-0000-00006E000000}"/>
    <cellStyle name="Level0" xfId="112" xr:uid="{00000000-0005-0000-0000-00006F000000}"/>
    <cellStyle name="Level0 10" xfId="113" xr:uid="{00000000-0005-0000-0000-000070000000}"/>
    <cellStyle name="Level0 2" xfId="114" xr:uid="{00000000-0005-0000-0000-000071000000}"/>
    <cellStyle name="Level0 2 2" xfId="115" xr:uid="{00000000-0005-0000-0000-000072000000}"/>
    <cellStyle name="Level0 3" xfId="116" xr:uid="{00000000-0005-0000-0000-000073000000}"/>
    <cellStyle name="Level0 3 2" xfId="117" xr:uid="{00000000-0005-0000-0000-000074000000}"/>
    <cellStyle name="Level0 4" xfId="118" xr:uid="{00000000-0005-0000-0000-000075000000}"/>
    <cellStyle name="Level0 4 2" xfId="119" xr:uid="{00000000-0005-0000-0000-000076000000}"/>
    <cellStyle name="Level0 5" xfId="120" xr:uid="{00000000-0005-0000-0000-000077000000}"/>
    <cellStyle name="Level0 6" xfId="121" xr:uid="{00000000-0005-0000-0000-000078000000}"/>
    <cellStyle name="Level0 7" xfId="122" xr:uid="{00000000-0005-0000-0000-000079000000}"/>
    <cellStyle name="Level0 7 2" xfId="123" xr:uid="{00000000-0005-0000-0000-00007A000000}"/>
    <cellStyle name="Level0 7 3" xfId="124" xr:uid="{00000000-0005-0000-0000-00007B000000}"/>
    <cellStyle name="Level0 8" xfId="125" xr:uid="{00000000-0005-0000-0000-00007C000000}"/>
    <cellStyle name="Level0 8 2" xfId="126" xr:uid="{00000000-0005-0000-0000-00007D000000}"/>
    <cellStyle name="Level0 8 3" xfId="127" xr:uid="{00000000-0005-0000-0000-00007E000000}"/>
    <cellStyle name="Level0 9" xfId="128" xr:uid="{00000000-0005-0000-0000-00007F000000}"/>
    <cellStyle name="Level0 9 2" xfId="129" xr:uid="{00000000-0005-0000-0000-000080000000}"/>
    <cellStyle name="Level0 9 3" xfId="130" xr:uid="{00000000-0005-0000-0000-000081000000}"/>
    <cellStyle name="Level0_Zvit rux-koshtiv 2010 Департамент " xfId="131" xr:uid="{00000000-0005-0000-0000-000082000000}"/>
    <cellStyle name="Level1" xfId="132" xr:uid="{00000000-0005-0000-0000-000083000000}"/>
    <cellStyle name="Level1 2" xfId="133" xr:uid="{00000000-0005-0000-0000-000084000000}"/>
    <cellStyle name="Level1-Numbers" xfId="134" xr:uid="{00000000-0005-0000-0000-000085000000}"/>
    <cellStyle name="Level1-Numbers 2" xfId="135" xr:uid="{00000000-0005-0000-0000-000086000000}"/>
    <cellStyle name="Level1-Numbers-Hide" xfId="136" xr:uid="{00000000-0005-0000-0000-000087000000}"/>
    <cellStyle name="Level2" xfId="137" xr:uid="{00000000-0005-0000-0000-000088000000}"/>
    <cellStyle name="Level2 2" xfId="138" xr:uid="{00000000-0005-0000-0000-000089000000}"/>
    <cellStyle name="Level2-Hide" xfId="139" xr:uid="{00000000-0005-0000-0000-00008A000000}"/>
    <cellStyle name="Level2-Hide 2" xfId="140" xr:uid="{00000000-0005-0000-0000-00008B000000}"/>
    <cellStyle name="Level2-Numbers" xfId="141" xr:uid="{00000000-0005-0000-0000-00008C000000}"/>
    <cellStyle name="Level2-Numbers 2" xfId="142" xr:uid="{00000000-0005-0000-0000-00008D000000}"/>
    <cellStyle name="Level2-Numbers-Hide" xfId="143" xr:uid="{00000000-0005-0000-0000-00008E000000}"/>
    <cellStyle name="Level3" xfId="144" xr:uid="{00000000-0005-0000-0000-00008F000000}"/>
    <cellStyle name="Level3 2" xfId="145" xr:uid="{00000000-0005-0000-0000-000090000000}"/>
    <cellStyle name="Level3 3" xfId="146" xr:uid="{00000000-0005-0000-0000-000091000000}"/>
    <cellStyle name="Level3_План департамент_2010_1207" xfId="147" xr:uid="{00000000-0005-0000-0000-000092000000}"/>
    <cellStyle name="Level3-Hide" xfId="148" xr:uid="{00000000-0005-0000-0000-000093000000}"/>
    <cellStyle name="Level3-Hide 2" xfId="149" xr:uid="{00000000-0005-0000-0000-000094000000}"/>
    <cellStyle name="Level3-Numbers" xfId="150" xr:uid="{00000000-0005-0000-0000-000095000000}"/>
    <cellStyle name="Level3-Numbers 2" xfId="151" xr:uid="{00000000-0005-0000-0000-000096000000}"/>
    <cellStyle name="Level3-Numbers 3" xfId="152" xr:uid="{00000000-0005-0000-0000-000097000000}"/>
    <cellStyle name="Level3-Numbers_План департамент_2010_1207" xfId="153" xr:uid="{00000000-0005-0000-0000-000098000000}"/>
    <cellStyle name="Level3-Numbers-Hide" xfId="154" xr:uid="{00000000-0005-0000-0000-000099000000}"/>
    <cellStyle name="Level4" xfId="155" xr:uid="{00000000-0005-0000-0000-00009A000000}"/>
    <cellStyle name="Level4 2" xfId="156" xr:uid="{00000000-0005-0000-0000-00009B000000}"/>
    <cellStyle name="Level4-Hide" xfId="157" xr:uid="{00000000-0005-0000-0000-00009C000000}"/>
    <cellStyle name="Level4-Hide 2" xfId="158" xr:uid="{00000000-0005-0000-0000-00009D000000}"/>
    <cellStyle name="Level4-Numbers" xfId="159" xr:uid="{00000000-0005-0000-0000-00009E000000}"/>
    <cellStyle name="Level4-Numbers 2" xfId="160" xr:uid="{00000000-0005-0000-0000-00009F000000}"/>
    <cellStyle name="Level4-Numbers-Hide" xfId="161" xr:uid="{00000000-0005-0000-0000-0000A0000000}"/>
    <cellStyle name="Level5" xfId="162" xr:uid="{00000000-0005-0000-0000-0000A1000000}"/>
    <cellStyle name="Level5 2" xfId="163" xr:uid="{00000000-0005-0000-0000-0000A2000000}"/>
    <cellStyle name="Level5-Hide" xfId="164" xr:uid="{00000000-0005-0000-0000-0000A3000000}"/>
    <cellStyle name="Level5-Hide 2" xfId="165" xr:uid="{00000000-0005-0000-0000-0000A4000000}"/>
    <cellStyle name="Level5-Numbers" xfId="166" xr:uid="{00000000-0005-0000-0000-0000A5000000}"/>
    <cellStyle name="Level5-Numbers 2" xfId="167" xr:uid="{00000000-0005-0000-0000-0000A6000000}"/>
    <cellStyle name="Level5-Numbers-Hide" xfId="168" xr:uid="{00000000-0005-0000-0000-0000A7000000}"/>
    <cellStyle name="Level6" xfId="169" xr:uid="{00000000-0005-0000-0000-0000A8000000}"/>
    <cellStyle name="Level6 2" xfId="170" xr:uid="{00000000-0005-0000-0000-0000A9000000}"/>
    <cellStyle name="Level6-Hide" xfId="171" xr:uid="{00000000-0005-0000-0000-0000AA000000}"/>
    <cellStyle name="Level6-Hide 2" xfId="172" xr:uid="{00000000-0005-0000-0000-0000AB000000}"/>
    <cellStyle name="Level6-Numbers" xfId="173" xr:uid="{00000000-0005-0000-0000-0000AC000000}"/>
    <cellStyle name="Level6-Numbers 2" xfId="174" xr:uid="{00000000-0005-0000-0000-0000AD000000}"/>
    <cellStyle name="Level7" xfId="175" xr:uid="{00000000-0005-0000-0000-0000AE000000}"/>
    <cellStyle name="Level7-Hide" xfId="176" xr:uid="{00000000-0005-0000-0000-0000AF000000}"/>
    <cellStyle name="Level7-Numbers" xfId="177" xr:uid="{00000000-0005-0000-0000-0000B0000000}"/>
    <cellStyle name="Linked Cell" xfId="178" xr:uid="{00000000-0005-0000-0000-0000B1000000}"/>
    <cellStyle name="Neutral" xfId="179" xr:uid="{00000000-0005-0000-0000-0000B2000000}"/>
    <cellStyle name="Normal 2" xfId="180" xr:uid="{00000000-0005-0000-0000-0000B3000000}"/>
    <cellStyle name="Normal_2005_03_15-Финансовый_БГ" xfId="181" xr:uid="{00000000-0005-0000-0000-0000B4000000}"/>
    <cellStyle name="Normal_GSE DCF_Model_31_07_09 final" xfId="182" xr:uid="{00000000-0005-0000-0000-0000B5000000}"/>
    <cellStyle name="Note" xfId="183" xr:uid="{00000000-0005-0000-0000-0000B6000000}"/>
    <cellStyle name="Number-Cells" xfId="184" xr:uid="{00000000-0005-0000-0000-0000B7000000}"/>
    <cellStyle name="Number-Cells-Column2" xfId="185" xr:uid="{00000000-0005-0000-0000-0000B8000000}"/>
    <cellStyle name="Number-Cells-Column5" xfId="186" xr:uid="{00000000-0005-0000-0000-0000B9000000}"/>
    <cellStyle name="Output" xfId="187" xr:uid="{00000000-0005-0000-0000-0000BA000000}"/>
    <cellStyle name="Row-Header" xfId="188" xr:uid="{00000000-0005-0000-0000-0000BB000000}"/>
    <cellStyle name="Row-Header 2" xfId="189" xr:uid="{00000000-0005-0000-0000-0000BC000000}"/>
    <cellStyle name="Title" xfId="190" xr:uid="{00000000-0005-0000-0000-0000BD000000}"/>
    <cellStyle name="Total" xfId="191" xr:uid="{00000000-0005-0000-0000-0000BE000000}"/>
    <cellStyle name="Warning Text" xfId="192" xr:uid="{00000000-0005-0000-0000-0000BF000000}"/>
    <cellStyle name="Акцент1 2" xfId="193" xr:uid="{00000000-0005-0000-0000-0000C0000000}"/>
    <cellStyle name="Акцент1 3" xfId="194" xr:uid="{00000000-0005-0000-0000-0000C1000000}"/>
    <cellStyle name="Акцент2 2" xfId="195" xr:uid="{00000000-0005-0000-0000-0000C2000000}"/>
    <cellStyle name="Акцент2 3" xfId="196" xr:uid="{00000000-0005-0000-0000-0000C3000000}"/>
    <cellStyle name="Акцент3 2" xfId="197" xr:uid="{00000000-0005-0000-0000-0000C4000000}"/>
    <cellStyle name="Акцент3 3" xfId="198" xr:uid="{00000000-0005-0000-0000-0000C5000000}"/>
    <cellStyle name="Акцент4 2" xfId="199" xr:uid="{00000000-0005-0000-0000-0000C6000000}"/>
    <cellStyle name="Акцент4 3" xfId="200" xr:uid="{00000000-0005-0000-0000-0000C7000000}"/>
    <cellStyle name="Акцент5 2" xfId="201" xr:uid="{00000000-0005-0000-0000-0000C8000000}"/>
    <cellStyle name="Акцент5 3" xfId="202" xr:uid="{00000000-0005-0000-0000-0000C9000000}"/>
    <cellStyle name="Акцент6 2" xfId="203" xr:uid="{00000000-0005-0000-0000-0000CA000000}"/>
    <cellStyle name="Акцент6 3" xfId="204" xr:uid="{00000000-0005-0000-0000-0000CB000000}"/>
    <cellStyle name="Ввод  2" xfId="205" xr:uid="{00000000-0005-0000-0000-0000CC000000}"/>
    <cellStyle name="Ввод  3" xfId="206" xr:uid="{00000000-0005-0000-0000-0000CD000000}"/>
    <cellStyle name="Вывод 2" xfId="207" xr:uid="{00000000-0005-0000-0000-0000CE000000}"/>
    <cellStyle name="Вывод 3" xfId="208" xr:uid="{00000000-0005-0000-0000-0000CF000000}"/>
    <cellStyle name="Вычисление 2" xfId="209" xr:uid="{00000000-0005-0000-0000-0000D0000000}"/>
    <cellStyle name="Вычисление 3" xfId="210" xr:uid="{00000000-0005-0000-0000-0000D1000000}"/>
    <cellStyle name="Денежный 2" xfId="211" xr:uid="{00000000-0005-0000-0000-0000D2000000}"/>
    <cellStyle name="Заголовок 1 2" xfId="212" xr:uid="{00000000-0005-0000-0000-0000D3000000}"/>
    <cellStyle name="Заголовок 1 3" xfId="213" xr:uid="{00000000-0005-0000-0000-0000D4000000}"/>
    <cellStyle name="Заголовок 2 2" xfId="214" xr:uid="{00000000-0005-0000-0000-0000D5000000}"/>
    <cellStyle name="Заголовок 2 3" xfId="215" xr:uid="{00000000-0005-0000-0000-0000D6000000}"/>
    <cellStyle name="Заголовок 3 2" xfId="216" xr:uid="{00000000-0005-0000-0000-0000D7000000}"/>
    <cellStyle name="Заголовок 3 3" xfId="217" xr:uid="{00000000-0005-0000-0000-0000D8000000}"/>
    <cellStyle name="Заголовок 4 2" xfId="218" xr:uid="{00000000-0005-0000-0000-0000D9000000}"/>
    <cellStyle name="Заголовок 4 3" xfId="219" xr:uid="{00000000-0005-0000-0000-0000DA000000}"/>
    <cellStyle name="Звичайний" xfId="0" builtinId="0"/>
    <cellStyle name="Итог 2" xfId="220" xr:uid="{00000000-0005-0000-0000-0000DB000000}"/>
    <cellStyle name="Итог 3" xfId="221" xr:uid="{00000000-0005-0000-0000-0000DC000000}"/>
    <cellStyle name="Контрольная ячейка 2" xfId="222" xr:uid="{00000000-0005-0000-0000-0000DD000000}"/>
    <cellStyle name="Контрольная ячейка 3" xfId="223" xr:uid="{00000000-0005-0000-0000-0000DE000000}"/>
    <cellStyle name="Название 2" xfId="224" xr:uid="{00000000-0005-0000-0000-0000DF000000}"/>
    <cellStyle name="Название 3" xfId="225" xr:uid="{00000000-0005-0000-0000-0000E0000000}"/>
    <cellStyle name="Нейтральный 2" xfId="226" xr:uid="{00000000-0005-0000-0000-0000E1000000}"/>
    <cellStyle name="Нейтральный 3" xfId="227" xr:uid="{00000000-0005-0000-0000-0000E2000000}"/>
    <cellStyle name="Обычный 10" xfId="228" xr:uid="{00000000-0005-0000-0000-0000E4000000}"/>
    <cellStyle name="Обычный 11" xfId="229" xr:uid="{00000000-0005-0000-0000-0000E5000000}"/>
    <cellStyle name="Обычный 12" xfId="230" xr:uid="{00000000-0005-0000-0000-0000E6000000}"/>
    <cellStyle name="Обычный 13" xfId="231" xr:uid="{00000000-0005-0000-0000-0000E7000000}"/>
    <cellStyle name="Обычный 14" xfId="232" xr:uid="{00000000-0005-0000-0000-0000E8000000}"/>
    <cellStyle name="Обычный 15" xfId="233" xr:uid="{00000000-0005-0000-0000-0000E9000000}"/>
    <cellStyle name="Обычный 16" xfId="234" xr:uid="{00000000-0005-0000-0000-0000EA000000}"/>
    <cellStyle name="Обычный 17" xfId="235" xr:uid="{00000000-0005-0000-0000-0000EB000000}"/>
    <cellStyle name="Обычный 18" xfId="236" xr:uid="{00000000-0005-0000-0000-0000EC000000}"/>
    <cellStyle name="Обычный 2" xfId="237" xr:uid="{00000000-0005-0000-0000-0000ED000000}"/>
    <cellStyle name="Обычный 2 10" xfId="238" xr:uid="{00000000-0005-0000-0000-0000EE000000}"/>
    <cellStyle name="Обычный 2 11" xfId="239" xr:uid="{00000000-0005-0000-0000-0000EF000000}"/>
    <cellStyle name="Обычный 2 12" xfId="240" xr:uid="{00000000-0005-0000-0000-0000F0000000}"/>
    <cellStyle name="Обычный 2 13" xfId="241" xr:uid="{00000000-0005-0000-0000-0000F1000000}"/>
    <cellStyle name="Обычный 2 14" xfId="242" xr:uid="{00000000-0005-0000-0000-0000F2000000}"/>
    <cellStyle name="Обычный 2 15" xfId="243" xr:uid="{00000000-0005-0000-0000-0000F3000000}"/>
    <cellStyle name="Обычный 2 16" xfId="244" xr:uid="{00000000-0005-0000-0000-0000F4000000}"/>
    <cellStyle name="Обычный 2 2" xfId="245" xr:uid="{00000000-0005-0000-0000-0000F5000000}"/>
    <cellStyle name="Обычный 2 2 2" xfId="246" xr:uid="{00000000-0005-0000-0000-0000F6000000}"/>
    <cellStyle name="Обычный 2 2 3" xfId="247" xr:uid="{00000000-0005-0000-0000-0000F7000000}"/>
    <cellStyle name="Обычный 2 2_Расшифровка прочих" xfId="248" xr:uid="{00000000-0005-0000-0000-0000F8000000}"/>
    <cellStyle name="Обычный 2 3" xfId="249" xr:uid="{00000000-0005-0000-0000-0000F9000000}"/>
    <cellStyle name="Обычный 2 4" xfId="250" xr:uid="{00000000-0005-0000-0000-0000FA000000}"/>
    <cellStyle name="Обычный 2 5" xfId="251" xr:uid="{00000000-0005-0000-0000-0000FB000000}"/>
    <cellStyle name="Обычный 2 6" xfId="252" xr:uid="{00000000-0005-0000-0000-0000FC000000}"/>
    <cellStyle name="Обычный 2 7" xfId="253" xr:uid="{00000000-0005-0000-0000-0000FD000000}"/>
    <cellStyle name="Обычный 2 8" xfId="254" xr:uid="{00000000-0005-0000-0000-0000FE000000}"/>
    <cellStyle name="Обычный 2 9" xfId="255" xr:uid="{00000000-0005-0000-0000-0000FF000000}"/>
    <cellStyle name="Обычный 2_2604-2010" xfId="256" xr:uid="{00000000-0005-0000-0000-000000010000}"/>
    <cellStyle name="Обычный 3" xfId="257" xr:uid="{00000000-0005-0000-0000-000001010000}"/>
    <cellStyle name="Обычный 3 10" xfId="258" xr:uid="{00000000-0005-0000-0000-000002010000}"/>
    <cellStyle name="Обычный 3 11" xfId="259" xr:uid="{00000000-0005-0000-0000-000003010000}"/>
    <cellStyle name="Обычный 3 12" xfId="260" xr:uid="{00000000-0005-0000-0000-000004010000}"/>
    <cellStyle name="Обычный 3 13" xfId="261" xr:uid="{00000000-0005-0000-0000-000005010000}"/>
    <cellStyle name="Обычный 3 14" xfId="262" xr:uid="{00000000-0005-0000-0000-000006010000}"/>
    <cellStyle name="Обычный 3 2" xfId="263" xr:uid="{00000000-0005-0000-0000-000007010000}"/>
    <cellStyle name="Обычный 3 3" xfId="264" xr:uid="{00000000-0005-0000-0000-000008010000}"/>
    <cellStyle name="Обычный 3 4" xfId="265" xr:uid="{00000000-0005-0000-0000-000009010000}"/>
    <cellStyle name="Обычный 3 5" xfId="266" xr:uid="{00000000-0005-0000-0000-00000A010000}"/>
    <cellStyle name="Обычный 3 6" xfId="267" xr:uid="{00000000-0005-0000-0000-00000B010000}"/>
    <cellStyle name="Обычный 3 7" xfId="268" xr:uid="{00000000-0005-0000-0000-00000C010000}"/>
    <cellStyle name="Обычный 3 8" xfId="269" xr:uid="{00000000-0005-0000-0000-00000D010000}"/>
    <cellStyle name="Обычный 3 9" xfId="270" xr:uid="{00000000-0005-0000-0000-00000E010000}"/>
    <cellStyle name="Обычный 3_Дефицит_7 млрд_0608_бс" xfId="271" xr:uid="{00000000-0005-0000-0000-00000F010000}"/>
    <cellStyle name="Обычный 4" xfId="272" xr:uid="{00000000-0005-0000-0000-000010010000}"/>
    <cellStyle name="Обычный 5" xfId="273" xr:uid="{00000000-0005-0000-0000-000011010000}"/>
    <cellStyle name="Обычный 5 2" xfId="274" xr:uid="{00000000-0005-0000-0000-000012010000}"/>
    <cellStyle name="Обычный 6" xfId="275" xr:uid="{00000000-0005-0000-0000-000013010000}"/>
    <cellStyle name="Обычный 6 2" xfId="276" xr:uid="{00000000-0005-0000-0000-000014010000}"/>
    <cellStyle name="Обычный 6 3" xfId="277" xr:uid="{00000000-0005-0000-0000-000015010000}"/>
    <cellStyle name="Обычный 6 4" xfId="278" xr:uid="{00000000-0005-0000-0000-000016010000}"/>
    <cellStyle name="Обычный 6_Дефицит_7 млрд_0608_бс" xfId="279" xr:uid="{00000000-0005-0000-0000-000017010000}"/>
    <cellStyle name="Обычный 7" xfId="280" xr:uid="{00000000-0005-0000-0000-000018010000}"/>
    <cellStyle name="Обычный 7 2" xfId="281" xr:uid="{00000000-0005-0000-0000-000019010000}"/>
    <cellStyle name="Обычный 8" xfId="282" xr:uid="{00000000-0005-0000-0000-00001A010000}"/>
    <cellStyle name="Обычный 9" xfId="283" xr:uid="{00000000-0005-0000-0000-00001B010000}"/>
    <cellStyle name="Обычный 9 2" xfId="284" xr:uid="{00000000-0005-0000-0000-00001C010000}"/>
    <cellStyle name="Плохой 2" xfId="285" xr:uid="{00000000-0005-0000-0000-00001D010000}"/>
    <cellStyle name="Плохой 3" xfId="286" xr:uid="{00000000-0005-0000-0000-00001E010000}"/>
    <cellStyle name="Пояснение 2" xfId="287" xr:uid="{00000000-0005-0000-0000-00001F010000}"/>
    <cellStyle name="Пояснение 3" xfId="288" xr:uid="{00000000-0005-0000-0000-000020010000}"/>
    <cellStyle name="Примечание 2" xfId="289" xr:uid="{00000000-0005-0000-0000-000021010000}"/>
    <cellStyle name="Примечание 3" xfId="290" xr:uid="{00000000-0005-0000-0000-000022010000}"/>
    <cellStyle name="Процентный 2" xfId="291" xr:uid="{00000000-0005-0000-0000-000023010000}"/>
    <cellStyle name="Процентный 2 10" xfId="292" xr:uid="{00000000-0005-0000-0000-000024010000}"/>
    <cellStyle name="Процентный 2 11" xfId="293" xr:uid="{00000000-0005-0000-0000-000025010000}"/>
    <cellStyle name="Процентный 2 12" xfId="294" xr:uid="{00000000-0005-0000-0000-000026010000}"/>
    <cellStyle name="Процентный 2 13" xfId="295" xr:uid="{00000000-0005-0000-0000-000027010000}"/>
    <cellStyle name="Процентный 2 14" xfId="296" xr:uid="{00000000-0005-0000-0000-000028010000}"/>
    <cellStyle name="Процентный 2 15" xfId="297" xr:uid="{00000000-0005-0000-0000-000029010000}"/>
    <cellStyle name="Процентный 2 16" xfId="298" xr:uid="{00000000-0005-0000-0000-00002A010000}"/>
    <cellStyle name="Процентный 2 2" xfId="299" xr:uid="{00000000-0005-0000-0000-00002B010000}"/>
    <cellStyle name="Процентный 2 3" xfId="300" xr:uid="{00000000-0005-0000-0000-00002C010000}"/>
    <cellStyle name="Процентный 2 4" xfId="301" xr:uid="{00000000-0005-0000-0000-00002D010000}"/>
    <cellStyle name="Процентный 2 5" xfId="302" xr:uid="{00000000-0005-0000-0000-00002E010000}"/>
    <cellStyle name="Процентный 2 6" xfId="303" xr:uid="{00000000-0005-0000-0000-00002F010000}"/>
    <cellStyle name="Процентный 2 7" xfId="304" xr:uid="{00000000-0005-0000-0000-000030010000}"/>
    <cellStyle name="Процентный 2 8" xfId="305" xr:uid="{00000000-0005-0000-0000-000031010000}"/>
    <cellStyle name="Процентный 2 9" xfId="306" xr:uid="{00000000-0005-0000-0000-000032010000}"/>
    <cellStyle name="Процентный 3" xfId="307" xr:uid="{00000000-0005-0000-0000-000033010000}"/>
    <cellStyle name="Процентный 4" xfId="308" xr:uid="{00000000-0005-0000-0000-000034010000}"/>
    <cellStyle name="Процентный 4 2" xfId="309" xr:uid="{00000000-0005-0000-0000-000035010000}"/>
    <cellStyle name="Связанная ячейка 2" xfId="310" xr:uid="{00000000-0005-0000-0000-000036010000}"/>
    <cellStyle name="Связанная ячейка 3" xfId="311" xr:uid="{00000000-0005-0000-0000-000037010000}"/>
    <cellStyle name="Стиль 1" xfId="312" xr:uid="{00000000-0005-0000-0000-000038010000}"/>
    <cellStyle name="Стиль 1 2" xfId="313" xr:uid="{00000000-0005-0000-0000-000039010000}"/>
    <cellStyle name="Стиль 1 3" xfId="314" xr:uid="{00000000-0005-0000-0000-00003A010000}"/>
    <cellStyle name="Стиль 1 4" xfId="315" xr:uid="{00000000-0005-0000-0000-00003B010000}"/>
    <cellStyle name="Стиль 1 5" xfId="316" xr:uid="{00000000-0005-0000-0000-00003C010000}"/>
    <cellStyle name="Стиль 1 6" xfId="317" xr:uid="{00000000-0005-0000-0000-00003D010000}"/>
    <cellStyle name="Стиль 1 7" xfId="318" xr:uid="{00000000-0005-0000-0000-00003E010000}"/>
    <cellStyle name="Текст предупреждения 2" xfId="319" xr:uid="{00000000-0005-0000-0000-00003F010000}"/>
    <cellStyle name="Текст предупреждения 3" xfId="320" xr:uid="{00000000-0005-0000-0000-000040010000}"/>
    <cellStyle name="Тысячи [0]_1.62" xfId="321" xr:uid="{00000000-0005-0000-0000-000041010000}"/>
    <cellStyle name="Тысячи_1.62" xfId="322" xr:uid="{00000000-0005-0000-0000-000042010000}"/>
    <cellStyle name="Финансовый 2" xfId="323" xr:uid="{00000000-0005-0000-0000-000043010000}"/>
    <cellStyle name="Финансовый 2 10" xfId="324" xr:uid="{00000000-0005-0000-0000-000044010000}"/>
    <cellStyle name="Финансовый 2 11" xfId="325" xr:uid="{00000000-0005-0000-0000-000045010000}"/>
    <cellStyle name="Финансовый 2 12" xfId="326" xr:uid="{00000000-0005-0000-0000-000046010000}"/>
    <cellStyle name="Финансовый 2 13" xfId="327" xr:uid="{00000000-0005-0000-0000-000047010000}"/>
    <cellStyle name="Финансовый 2 14" xfId="328" xr:uid="{00000000-0005-0000-0000-000048010000}"/>
    <cellStyle name="Финансовый 2 15" xfId="329" xr:uid="{00000000-0005-0000-0000-000049010000}"/>
    <cellStyle name="Финансовый 2 16" xfId="330" xr:uid="{00000000-0005-0000-0000-00004A010000}"/>
    <cellStyle name="Финансовый 2 17" xfId="331" xr:uid="{00000000-0005-0000-0000-00004B010000}"/>
    <cellStyle name="Финансовый 2 2" xfId="332" xr:uid="{00000000-0005-0000-0000-00004C010000}"/>
    <cellStyle name="Финансовый 2 3" xfId="333" xr:uid="{00000000-0005-0000-0000-00004D010000}"/>
    <cellStyle name="Финансовый 2 4" xfId="334" xr:uid="{00000000-0005-0000-0000-00004E010000}"/>
    <cellStyle name="Финансовый 2 5" xfId="335" xr:uid="{00000000-0005-0000-0000-00004F010000}"/>
    <cellStyle name="Финансовый 2 6" xfId="336" xr:uid="{00000000-0005-0000-0000-000050010000}"/>
    <cellStyle name="Финансовый 2 7" xfId="337" xr:uid="{00000000-0005-0000-0000-000051010000}"/>
    <cellStyle name="Финансовый 2 8" xfId="338" xr:uid="{00000000-0005-0000-0000-000052010000}"/>
    <cellStyle name="Финансовый 2 9" xfId="339" xr:uid="{00000000-0005-0000-0000-000053010000}"/>
    <cellStyle name="Финансовый 3" xfId="340" xr:uid="{00000000-0005-0000-0000-000054010000}"/>
    <cellStyle name="Финансовый 3 2" xfId="341" xr:uid="{00000000-0005-0000-0000-000055010000}"/>
    <cellStyle name="Финансовый 4" xfId="342" xr:uid="{00000000-0005-0000-0000-000056010000}"/>
    <cellStyle name="Финансовый 4 2" xfId="343" xr:uid="{00000000-0005-0000-0000-000057010000}"/>
    <cellStyle name="Финансовый 4 3" xfId="344" xr:uid="{00000000-0005-0000-0000-000058010000}"/>
    <cellStyle name="Финансовый 5" xfId="345" xr:uid="{00000000-0005-0000-0000-000059010000}"/>
    <cellStyle name="Финансовый 6" xfId="346" xr:uid="{00000000-0005-0000-0000-00005A010000}"/>
    <cellStyle name="Финансовый 7" xfId="347" xr:uid="{00000000-0005-0000-0000-00005B010000}"/>
    <cellStyle name="Хороший 2" xfId="348" xr:uid="{00000000-0005-0000-0000-00005C010000}"/>
    <cellStyle name="Хороший 3" xfId="349" xr:uid="{00000000-0005-0000-0000-00005D010000}"/>
    <cellStyle name="числовой" xfId="350" xr:uid="{00000000-0005-0000-0000-00005E010000}"/>
    <cellStyle name="Ю" xfId="351" xr:uid="{00000000-0005-0000-0000-00005F010000}"/>
    <cellStyle name="Ю-FreeSet_10" xfId="352" xr:uid="{00000000-0005-0000-0000-000060010000}"/>
  </cellStyles>
  <dxfs count="0"/>
  <tableStyles count="0" defaultTableStyle="TableStyleMedium2" defaultPivotStyle="PivotStyleLight16"/>
  <colors>
    <mruColors>
      <color rgb="FF9DCC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N251"/>
  <sheetViews>
    <sheetView view="pageBreakPreview" topLeftCell="A55" zoomScale="60" zoomScaleNormal="75" workbookViewId="0">
      <selection activeCell="E73" sqref="E73"/>
    </sheetView>
  </sheetViews>
  <sheetFormatPr defaultRowHeight="20.25"/>
  <cols>
    <col min="1" max="1" width="65.42578125" style="3" customWidth="1"/>
    <col min="2" max="2" width="17.28515625" style="18" customWidth="1"/>
    <col min="3" max="3" width="18" style="239" customWidth="1"/>
    <col min="4" max="4" width="18" style="18" customWidth="1"/>
    <col min="5" max="5" width="18.7109375" style="3" customWidth="1"/>
    <col min="6" max="6" width="19" style="3" customWidth="1"/>
    <col min="7" max="7" width="18.7109375" style="3" customWidth="1"/>
    <col min="8" max="8" width="19.7109375" style="3" customWidth="1"/>
    <col min="9" max="9" width="18.5703125" style="3" customWidth="1"/>
    <col min="10" max="10" width="17.5703125" style="3" customWidth="1"/>
    <col min="11" max="11" width="19.42578125" style="3" customWidth="1"/>
    <col min="12" max="12" width="9.140625" style="3" customWidth="1"/>
    <col min="13" max="13" width="10.5703125" style="3" customWidth="1"/>
    <col min="14" max="16384" width="9.140625" style="3"/>
  </cols>
  <sheetData>
    <row r="1" spans="1:10" ht="86.25" customHeight="1">
      <c r="A1" s="342" t="s">
        <v>387</v>
      </c>
      <c r="B1" s="343"/>
      <c r="C1" s="343"/>
      <c r="D1" s="343"/>
      <c r="E1" s="343"/>
      <c r="F1" s="343"/>
      <c r="G1" s="343"/>
      <c r="H1" s="343"/>
    </row>
    <row r="2" spans="1:10" ht="30" customHeight="1">
      <c r="A2" s="341" t="s">
        <v>20</v>
      </c>
      <c r="B2" s="341"/>
      <c r="C2" s="341"/>
      <c r="D2" s="341"/>
      <c r="E2" s="341"/>
      <c r="F2" s="341"/>
      <c r="G2" s="341"/>
      <c r="H2" s="341"/>
    </row>
    <row r="3" spans="1:10" ht="23.25" customHeight="1">
      <c r="B3" s="4"/>
      <c r="C3" s="241"/>
      <c r="D3" s="4"/>
      <c r="E3" s="4"/>
      <c r="F3" s="4"/>
      <c r="G3" s="4"/>
      <c r="H3" s="5" t="s">
        <v>58</v>
      </c>
    </row>
    <row r="4" spans="1:10" ht="48.75" customHeight="1">
      <c r="A4" s="416" t="s">
        <v>25</v>
      </c>
      <c r="B4" s="352" t="s">
        <v>6</v>
      </c>
      <c r="C4" s="352" t="s">
        <v>121</v>
      </c>
      <c r="D4" s="352"/>
      <c r="E4" s="416" t="s">
        <v>374</v>
      </c>
      <c r="F4" s="416"/>
      <c r="G4" s="416"/>
      <c r="H4" s="416"/>
    </row>
    <row r="5" spans="1:10" ht="47.25" customHeight="1">
      <c r="A5" s="416"/>
      <c r="B5" s="352"/>
      <c r="C5" s="282" t="s">
        <v>372</v>
      </c>
      <c r="D5" s="282" t="s">
        <v>373</v>
      </c>
      <c r="E5" s="6" t="s">
        <v>106</v>
      </c>
      <c r="F5" s="6" t="s">
        <v>107</v>
      </c>
      <c r="G5" s="6" t="s">
        <v>108</v>
      </c>
      <c r="H5" s="6" t="s">
        <v>109</v>
      </c>
    </row>
    <row r="6" spans="1:10" ht="29.25" customHeight="1">
      <c r="A6" s="417">
        <v>1</v>
      </c>
      <c r="B6" s="281">
        <v>2</v>
      </c>
      <c r="C6" s="282">
        <v>3</v>
      </c>
      <c r="D6" s="281">
        <v>4</v>
      </c>
      <c r="E6" s="281">
        <v>5</v>
      </c>
      <c r="F6" s="281">
        <v>6</v>
      </c>
      <c r="G6" s="281">
        <v>7</v>
      </c>
      <c r="H6" s="281">
        <v>8</v>
      </c>
    </row>
    <row r="7" spans="1:10" ht="33" customHeight="1">
      <c r="A7" s="418" t="s">
        <v>98</v>
      </c>
      <c r="B7" s="418"/>
      <c r="C7" s="418"/>
      <c r="D7" s="418"/>
      <c r="E7" s="418"/>
      <c r="F7" s="418"/>
      <c r="G7" s="418"/>
      <c r="H7" s="418"/>
    </row>
    <row r="8" spans="1:10" ht="48.75" customHeight="1">
      <c r="A8" s="11" t="s">
        <v>122</v>
      </c>
      <c r="B8" s="7">
        <v>1000</v>
      </c>
      <c r="C8" s="224">
        <v>37817.800000000003</v>
      </c>
      <c r="D8" s="224">
        <v>24218.5</v>
      </c>
      <c r="E8" s="224">
        <v>33153.599999999999</v>
      </c>
      <c r="F8" s="2">
        <v>24218.5</v>
      </c>
      <c r="G8" s="2">
        <f>F8-E8</f>
        <v>-8935.0999999999985</v>
      </c>
      <c r="H8" s="98">
        <f>(F8/E8)*100</f>
        <v>73.049382269195505</v>
      </c>
      <c r="J8" s="265"/>
    </row>
    <row r="9" spans="1:10" ht="47.25" customHeight="1">
      <c r="A9" s="11" t="s">
        <v>69</v>
      </c>
      <c r="B9" s="7">
        <v>1010</v>
      </c>
      <c r="C9" s="2">
        <f>SUM(C10:C14)</f>
        <v>-48922</v>
      </c>
      <c r="D9" s="2">
        <f>SUM(D10:D14)</f>
        <v>-23313.300000000003</v>
      </c>
      <c r="E9" s="2">
        <f t="shared" ref="E9:F9" si="0">SUM(E10:E14)</f>
        <v>-28315.3</v>
      </c>
      <c r="F9" s="2">
        <f t="shared" si="0"/>
        <v>-23313.300000000003</v>
      </c>
      <c r="G9" s="2">
        <f t="shared" ref="G9:G43" si="1">F9-E9</f>
        <v>5001.9999999999964</v>
      </c>
      <c r="H9" s="98">
        <f t="shared" ref="H9:H43" si="2">(F9/E9)*100</f>
        <v>82.334638870151494</v>
      </c>
    </row>
    <row r="10" spans="1:10" ht="30" customHeight="1">
      <c r="A10" s="13" t="s">
        <v>70</v>
      </c>
      <c r="B10" s="8">
        <v>1011</v>
      </c>
      <c r="C10" s="9">
        <v>-10896.9</v>
      </c>
      <c r="D10" s="225">
        <v>-3400.8</v>
      </c>
      <c r="E10" s="9">
        <v>-3750.3</v>
      </c>
      <c r="F10" s="9">
        <v>-3400.8</v>
      </c>
      <c r="G10" s="9">
        <f t="shared" si="1"/>
        <v>349.5</v>
      </c>
      <c r="H10" s="99">
        <f t="shared" si="2"/>
        <v>90.680745540356767</v>
      </c>
    </row>
    <row r="11" spans="1:10" ht="28.5" customHeight="1">
      <c r="A11" s="13" t="s">
        <v>3</v>
      </c>
      <c r="B11" s="8">
        <v>1012</v>
      </c>
      <c r="C11" s="9">
        <v>-29313.7</v>
      </c>
      <c r="D11" s="225">
        <v>-14754.5</v>
      </c>
      <c r="E11" s="9">
        <v>-18454.3</v>
      </c>
      <c r="F11" s="9">
        <v>-14754.5</v>
      </c>
      <c r="G11" s="9">
        <f t="shared" si="1"/>
        <v>3699.7999999999993</v>
      </c>
      <c r="H11" s="99">
        <f t="shared" si="2"/>
        <v>79.951556005917325</v>
      </c>
    </row>
    <row r="12" spans="1:10" ht="29.25" customHeight="1">
      <c r="A12" s="13" t="s">
        <v>4</v>
      </c>
      <c r="B12" s="8">
        <v>1013</v>
      </c>
      <c r="C12" s="9">
        <v>-6357.5</v>
      </c>
      <c r="D12" s="225">
        <v>-3175.4</v>
      </c>
      <c r="E12" s="9">
        <v>-4059.3</v>
      </c>
      <c r="F12" s="9">
        <v>-3175.4</v>
      </c>
      <c r="G12" s="9">
        <f t="shared" si="1"/>
        <v>883.90000000000009</v>
      </c>
      <c r="H12" s="99">
        <f t="shared" si="2"/>
        <v>78.22530978247481</v>
      </c>
    </row>
    <row r="13" spans="1:10" ht="29.25" customHeight="1">
      <c r="A13" s="13" t="s">
        <v>5</v>
      </c>
      <c r="B13" s="8">
        <v>1014</v>
      </c>
      <c r="C13" s="9">
        <v>-1247.4000000000001</v>
      </c>
      <c r="D13" s="225">
        <v>-1512.7</v>
      </c>
      <c r="E13" s="9">
        <v>-1450</v>
      </c>
      <c r="F13" s="9">
        <v>-1512.7</v>
      </c>
      <c r="G13" s="9">
        <f t="shared" si="1"/>
        <v>-62.700000000000045</v>
      </c>
      <c r="H13" s="99">
        <f t="shared" si="2"/>
        <v>104.32413793103447</v>
      </c>
    </row>
    <row r="14" spans="1:10" ht="30" customHeight="1">
      <c r="A14" s="13" t="s">
        <v>51</v>
      </c>
      <c r="B14" s="8">
        <v>1015</v>
      </c>
      <c r="C14" s="9">
        <v>-1106.5</v>
      </c>
      <c r="D14" s="225">
        <v>-469.9</v>
      </c>
      <c r="E14" s="9">
        <v>-601.4</v>
      </c>
      <c r="F14" s="9">
        <v>-469.9</v>
      </c>
      <c r="G14" s="9">
        <f t="shared" si="1"/>
        <v>131.5</v>
      </c>
      <c r="H14" s="99">
        <f t="shared" si="2"/>
        <v>78.13435317592284</v>
      </c>
    </row>
    <row r="15" spans="1:10" ht="28.5" customHeight="1">
      <c r="A15" s="11" t="s">
        <v>27</v>
      </c>
      <c r="B15" s="8">
        <v>1020</v>
      </c>
      <c r="C15" s="2">
        <f>SUM(C8:C9)</f>
        <v>-11104.199999999997</v>
      </c>
      <c r="D15" s="224">
        <f t="shared" ref="D15:F15" si="3">SUM(D8:D9)</f>
        <v>905.19999999999709</v>
      </c>
      <c r="E15" s="2">
        <f t="shared" si="3"/>
        <v>4838.2999999999993</v>
      </c>
      <c r="F15" s="2">
        <f t="shared" si="3"/>
        <v>905.19999999999709</v>
      </c>
      <c r="G15" s="2">
        <f t="shared" si="1"/>
        <v>-3933.1000000000022</v>
      </c>
      <c r="H15" s="98">
        <f t="shared" si="2"/>
        <v>18.709050699625845</v>
      </c>
    </row>
    <row r="16" spans="1:10" ht="27.75" customHeight="1">
      <c r="A16" s="11" t="s">
        <v>89</v>
      </c>
      <c r="B16" s="7">
        <v>1020</v>
      </c>
      <c r="C16" s="2">
        <f>SUM(C17:C21)</f>
        <v>-5982</v>
      </c>
      <c r="D16" s="224">
        <f>SUM(D17:D21)</f>
        <v>-4477.7000000000007</v>
      </c>
      <c r="E16" s="2">
        <f t="shared" ref="E16:F16" si="4">SUM(E17:E21)</f>
        <v>-7645.2</v>
      </c>
      <c r="F16" s="2">
        <f t="shared" si="4"/>
        <v>-4477.7000000000007</v>
      </c>
      <c r="G16" s="2">
        <f t="shared" si="1"/>
        <v>3167.4999999999991</v>
      </c>
      <c r="H16" s="98">
        <f t="shared" si="2"/>
        <v>58.568775179197416</v>
      </c>
    </row>
    <row r="17" spans="1:10" ht="27.75" customHeight="1">
      <c r="A17" s="13" t="s">
        <v>70</v>
      </c>
      <c r="B17" s="8">
        <v>1021</v>
      </c>
      <c r="C17" s="9">
        <v>-1118.8</v>
      </c>
      <c r="D17" s="225">
        <v>-1528.2</v>
      </c>
      <c r="E17" s="9">
        <v>-2044.2</v>
      </c>
      <c r="F17" s="9">
        <v>-1528.2</v>
      </c>
      <c r="G17" s="9">
        <f t="shared" si="1"/>
        <v>516</v>
      </c>
      <c r="H17" s="99">
        <f t="shared" si="2"/>
        <v>74.757851482242444</v>
      </c>
    </row>
    <row r="18" spans="1:10" ht="27.75" customHeight="1">
      <c r="A18" s="13" t="s">
        <v>3</v>
      </c>
      <c r="B18" s="8">
        <v>1022</v>
      </c>
      <c r="C18" s="9">
        <v>-3587</v>
      </c>
      <c r="D18" s="225">
        <v>-2164.6</v>
      </c>
      <c r="E18" s="9">
        <v>-4179.7</v>
      </c>
      <c r="F18" s="9">
        <v>-2164.6</v>
      </c>
      <c r="G18" s="9">
        <f t="shared" si="1"/>
        <v>2015.1</v>
      </c>
      <c r="H18" s="99">
        <f t="shared" si="2"/>
        <v>51.78840586644975</v>
      </c>
    </row>
    <row r="19" spans="1:10" ht="27.75" customHeight="1">
      <c r="A19" s="13" t="s">
        <v>4</v>
      </c>
      <c r="B19" s="8">
        <v>1023</v>
      </c>
      <c r="C19" s="9">
        <v>-739.4</v>
      </c>
      <c r="D19" s="225">
        <v>-464.1</v>
      </c>
      <c r="E19" s="9">
        <v>-919.5</v>
      </c>
      <c r="F19" s="9">
        <v>-464.1</v>
      </c>
      <c r="G19" s="9">
        <f t="shared" si="1"/>
        <v>455.4</v>
      </c>
      <c r="H19" s="99">
        <f t="shared" si="2"/>
        <v>50.47308319738989</v>
      </c>
      <c r="I19" s="265"/>
      <c r="J19" s="265"/>
    </row>
    <row r="20" spans="1:10" ht="27.75" customHeight="1">
      <c r="A20" s="13" t="s">
        <v>5</v>
      </c>
      <c r="B20" s="8">
        <v>1024</v>
      </c>
      <c r="C20" s="9">
        <v>-265.5</v>
      </c>
      <c r="D20" s="225">
        <v>-169.3</v>
      </c>
      <c r="E20" s="9">
        <v>-290</v>
      </c>
      <c r="F20" s="9">
        <v>-169.3</v>
      </c>
      <c r="G20" s="9">
        <f t="shared" si="1"/>
        <v>120.69999999999999</v>
      </c>
      <c r="H20" s="99">
        <f t="shared" si="2"/>
        <v>58.379310344827594</v>
      </c>
    </row>
    <row r="21" spans="1:10" ht="27.75" customHeight="1">
      <c r="A21" s="13" t="s">
        <v>71</v>
      </c>
      <c r="B21" s="8">
        <v>1025</v>
      </c>
      <c r="C21" s="9">
        <v>-271.3</v>
      </c>
      <c r="D21" s="225">
        <v>-151.5</v>
      </c>
      <c r="E21" s="9">
        <v>-211.8</v>
      </c>
      <c r="F21" s="9">
        <v>-151.5</v>
      </c>
      <c r="G21" s="9">
        <f t="shared" si="1"/>
        <v>60.300000000000011</v>
      </c>
      <c r="H21" s="99">
        <f t="shared" si="2"/>
        <v>71.529745042492905</v>
      </c>
    </row>
    <row r="22" spans="1:10" ht="38.25" customHeight="1">
      <c r="A22" s="11" t="s">
        <v>37</v>
      </c>
      <c r="B22" s="7">
        <v>1040</v>
      </c>
      <c r="C22" s="2">
        <f>SUM(C23:C24)</f>
        <v>19037.5</v>
      </c>
      <c r="D22" s="224">
        <f>SUM(D23:D24)</f>
        <v>3104.5</v>
      </c>
      <c r="E22" s="2">
        <f>SUM(E23:E24)</f>
        <v>3694.1</v>
      </c>
      <c r="F22" s="2">
        <f>SUM(F23:F24)</f>
        <v>3104.5</v>
      </c>
      <c r="G22" s="2">
        <f t="shared" si="1"/>
        <v>-589.59999999999991</v>
      </c>
      <c r="H22" s="98">
        <f t="shared" si="2"/>
        <v>84.039414201023249</v>
      </c>
    </row>
    <row r="23" spans="1:10" ht="30.75" customHeight="1">
      <c r="A23" s="13" t="s">
        <v>38</v>
      </c>
      <c r="B23" s="8">
        <v>1041</v>
      </c>
      <c r="C23" s="9"/>
      <c r="D23" s="225"/>
      <c r="E23" s="9">
        <v>0</v>
      </c>
      <c r="F23" s="9"/>
      <c r="G23" s="2">
        <f t="shared" si="1"/>
        <v>0</v>
      </c>
      <c r="H23" s="99"/>
    </row>
    <row r="24" spans="1:10" ht="27.75" customHeight="1">
      <c r="A24" s="13" t="s">
        <v>39</v>
      </c>
      <c r="B24" s="8">
        <v>1042</v>
      </c>
      <c r="C24" s="9">
        <v>19037.5</v>
      </c>
      <c r="D24" s="225">
        <v>3104.5</v>
      </c>
      <c r="E24" s="9">
        <v>3694.1</v>
      </c>
      <c r="F24" s="9">
        <v>3104.5</v>
      </c>
      <c r="G24" s="2"/>
      <c r="H24" s="99">
        <f t="shared" si="2"/>
        <v>84.039414201023249</v>
      </c>
    </row>
    <row r="25" spans="1:10" ht="37.5" customHeight="1">
      <c r="A25" s="11" t="s">
        <v>13</v>
      </c>
      <c r="B25" s="7">
        <v>1030</v>
      </c>
      <c r="C25" s="2">
        <f>SUM(C26:C30)</f>
        <v>-57</v>
      </c>
      <c r="D25" s="224">
        <f>SUM(D26:D30)</f>
        <v>-1384.3</v>
      </c>
      <c r="E25" s="2">
        <f t="shared" ref="E25:F25" si="5">SUM(E26:E30)</f>
        <v>-630.4</v>
      </c>
      <c r="F25" s="2">
        <f t="shared" si="5"/>
        <v>-1384.3</v>
      </c>
      <c r="G25" s="2">
        <f t="shared" si="1"/>
        <v>-753.9</v>
      </c>
      <c r="H25" s="98">
        <f t="shared" si="2"/>
        <v>219.59073604060913</v>
      </c>
    </row>
    <row r="26" spans="1:10" ht="27.75" customHeight="1">
      <c r="A26" s="13" t="s">
        <v>70</v>
      </c>
      <c r="B26" s="8">
        <v>1031</v>
      </c>
      <c r="C26" s="9"/>
      <c r="D26" s="225" t="s">
        <v>28</v>
      </c>
      <c r="E26" s="9" t="s">
        <v>28</v>
      </c>
      <c r="F26" s="9" t="s">
        <v>28</v>
      </c>
      <c r="G26" s="2"/>
      <c r="H26" s="99"/>
    </row>
    <row r="27" spans="1:10" ht="27.75" customHeight="1">
      <c r="A27" s="13" t="s">
        <v>3</v>
      </c>
      <c r="B27" s="8">
        <v>1032</v>
      </c>
      <c r="C27" s="9">
        <v>-46.8</v>
      </c>
      <c r="D27" s="225">
        <v>-1062</v>
      </c>
      <c r="E27" s="9">
        <v>-384</v>
      </c>
      <c r="F27" s="9">
        <v>-1062</v>
      </c>
      <c r="G27" s="2">
        <f t="shared" si="1"/>
        <v>-678</v>
      </c>
      <c r="H27" s="99">
        <f t="shared" si="2"/>
        <v>276.5625</v>
      </c>
    </row>
    <row r="28" spans="1:10" ht="27.75" customHeight="1">
      <c r="A28" s="13" t="s">
        <v>4</v>
      </c>
      <c r="B28" s="8">
        <v>1033</v>
      </c>
      <c r="C28" s="9">
        <v>-10.199999999999999</v>
      </c>
      <c r="D28" s="225">
        <v>-220.8</v>
      </c>
      <c r="E28" s="9">
        <v>-100.9</v>
      </c>
      <c r="F28" s="9">
        <v>-220.8</v>
      </c>
      <c r="G28" s="2">
        <f t="shared" si="1"/>
        <v>-119.9</v>
      </c>
      <c r="H28" s="99">
        <f t="shared" si="2"/>
        <v>218.83052527254711</v>
      </c>
    </row>
    <row r="29" spans="1:10" ht="27.75" customHeight="1">
      <c r="A29" s="13" t="s">
        <v>5</v>
      </c>
      <c r="B29" s="8">
        <v>1034</v>
      </c>
      <c r="C29" s="9" t="s">
        <v>28</v>
      </c>
      <c r="D29" s="225" t="s">
        <v>28</v>
      </c>
      <c r="E29" s="9" t="s">
        <v>28</v>
      </c>
      <c r="F29" s="9" t="s">
        <v>28</v>
      </c>
      <c r="G29" s="2"/>
      <c r="H29" s="99"/>
    </row>
    <row r="30" spans="1:10" ht="27.75" customHeight="1">
      <c r="A30" s="13" t="s">
        <v>72</v>
      </c>
      <c r="B30" s="8">
        <v>1035</v>
      </c>
      <c r="C30" s="9"/>
      <c r="D30" s="225">
        <v>-101.5</v>
      </c>
      <c r="E30" s="9">
        <v>-145.5</v>
      </c>
      <c r="F30" s="9">
        <v>-101.5</v>
      </c>
      <c r="G30" s="2">
        <f t="shared" si="1"/>
        <v>44</v>
      </c>
      <c r="H30" s="99"/>
    </row>
    <row r="31" spans="1:10" ht="47.25" customHeight="1">
      <c r="A31" s="11" t="s">
        <v>2</v>
      </c>
      <c r="B31" s="8">
        <v>1100</v>
      </c>
      <c r="C31" s="2">
        <f>SUM(C15,C16,C22,C25)</f>
        <v>1894.3000000000029</v>
      </c>
      <c r="D31" s="224">
        <f>SUM(D15,D16,D22,D25)</f>
        <v>-1852.3000000000036</v>
      </c>
      <c r="E31" s="2">
        <f t="shared" ref="E31:F31" si="6">SUM(E15,E16,E22,E25)</f>
        <v>256.79999999999939</v>
      </c>
      <c r="F31" s="2">
        <f t="shared" si="6"/>
        <v>-1852.3000000000036</v>
      </c>
      <c r="G31" s="2">
        <f t="shared" si="1"/>
        <v>-2109.1000000000031</v>
      </c>
      <c r="H31" s="98">
        <f t="shared" si="2"/>
        <v>-721.30062305296269</v>
      </c>
    </row>
    <row r="32" spans="1:10" ht="27.75" customHeight="1">
      <c r="A32" s="11" t="s">
        <v>123</v>
      </c>
      <c r="B32" s="7">
        <v>1130</v>
      </c>
      <c r="C32" s="2">
        <v>46.6</v>
      </c>
      <c r="D32" s="224">
        <v>57.9</v>
      </c>
      <c r="E32" s="2">
        <v>50</v>
      </c>
      <c r="F32" s="2">
        <v>57.9</v>
      </c>
      <c r="G32" s="2">
        <f t="shared" si="1"/>
        <v>7.8999999999999986</v>
      </c>
      <c r="H32" s="98">
        <f t="shared" si="2"/>
        <v>115.8</v>
      </c>
    </row>
    <row r="33" spans="1:11" ht="27.75" customHeight="1">
      <c r="A33" s="95" t="s">
        <v>124</v>
      </c>
      <c r="B33" s="7">
        <v>1140</v>
      </c>
      <c r="C33" s="2" t="s">
        <v>28</v>
      </c>
      <c r="D33" s="224" t="s">
        <v>28</v>
      </c>
      <c r="E33" s="9" t="s">
        <v>28</v>
      </c>
      <c r="F33" s="9" t="s">
        <v>28</v>
      </c>
      <c r="G33" s="2"/>
      <c r="H33" s="98"/>
    </row>
    <row r="34" spans="1:11" ht="27.75" customHeight="1">
      <c r="A34" s="11" t="s">
        <v>125</v>
      </c>
      <c r="B34" s="7">
        <v>1150</v>
      </c>
      <c r="C34" s="2">
        <v>1267.2</v>
      </c>
      <c r="D34" s="224">
        <v>1193.5</v>
      </c>
      <c r="E34" s="2">
        <v>1300.7</v>
      </c>
      <c r="F34" s="2">
        <v>1193.5</v>
      </c>
      <c r="G34" s="2">
        <f t="shared" si="1"/>
        <v>-107.20000000000005</v>
      </c>
      <c r="H34" s="98">
        <f t="shared" si="2"/>
        <v>91.758284000922572</v>
      </c>
    </row>
    <row r="35" spans="1:11" ht="27.75" customHeight="1">
      <c r="A35" s="11" t="s">
        <v>126</v>
      </c>
      <c r="B35" s="7">
        <v>1160</v>
      </c>
      <c r="C35" s="2" t="s">
        <v>28</v>
      </c>
      <c r="D35" s="2" t="s">
        <v>28</v>
      </c>
      <c r="E35" s="9" t="s">
        <v>28</v>
      </c>
      <c r="F35" s="9" t="s">
        <v>28</v>
      </c>
      <c r="G35" s="2"/>
      <c r="H35" s="98"/>
    </row>
    <row r="36" spans="1:11" ht="28.5" customHeight="1">
      <c r="A36" s="11" t="s">
        <v>16</v>
      </c>
      <c r="B36" s="7">
        <v>1170</v>
      </c>
      <c r="C36" s="2">
        <f>SUM(C31, C32:C35)</f>
        <v>3208.1000000000031</v>
      </c>
      <c r="D36" s="2">
        <f>SUM(D31, D32:D35)</f>
        <v>-600.9000000000035</v>
      </c>
      <c r="E36" s="2">
        <f>SUM(E31, E32:E35)</f>
        <v>1607.4999999999995</v>
      </c>
      <c r="F36" s="2">
        <f>SUM(F31, F32:F35)</f>
        <v>-600.9000000000035</v>
      </c>
      <c r="G36" s="2">
        <f t="shared" si="1"/>
        <v>-2208.4000000000033</v>
      </c>
      <c r="H36" s="98">
        <f t="shared" si="2"/>
        <v>-37.381026438569435</v>
      </c>
    </row>
    <row r="37" spans="1:11" ht="27.75" customHeight="1">
      <c r="A37" s="95" t="s">
        <v>30</v>
      </c>
      <c r="B37" s="8">
        <v>1180</v>
      </c>
      <c r="C37" s="9" t="s">
        <v>28</v>
      </c>
      <c r="D37" s="9" t="s">
        <v>28</v>
      </c>
      <c r="E37" s="9" t="s">
        <v>28</v>
      </c>
      <c r="F37" s="9" t="s">
        <v>28</v>
      </c>
      <c r="G37" s="9"/>
      <c r="H37" s="99"/>
    </row>
    <row r="38" spans="1:11" ht="27" customHeight="1">
      <c r="A38" s="95" t="s">
        <v>31</v>
      </c>
      <c r="B38" s="8">
        <v>1181</v>
      </c>
      <c r="C38" s="9"/>
      <c r="D38" s="9"/>
      <c r="E38" s="9"/>
      <c r="F38" s="9"/>
      <c r="G38" s="2"/>
      <c r="H38" s="99"/>
    </row>
    <row r="39" spans="1:11" ht="28.5" customHeight="1">
      <c r="A39" s="11" t="s">
        <v>47</v>
      </c>
      <c r="B39" s="8">
        <v>1200</v>
      </c>
      <c r="C39" s="2">
        <f>SUM(C36:C38)</f>
        <v>3208.1000000000031</v>
      </c>
      <c r="D39" s="2">
        <f>SUM(D36:D38)</f>
        <v>-600.9000000000035</v>
      </c>
      <c r="E39" s="2">
        <f>SUM(E36:E38)</f>
        <v>1607.4999999999995</v>
      </c>
      <c r="F39" s="2">
        <f>SUM(F36:F38)</f>
        <v>-600.9000000000035</v>
      </c>
      <c r="G39" s="2">
        <f t="shared" si="1"/>
        <v>-2208.4000000000033</v>
      </c>
      <c r="H39" s="98">
        <f t="shared" si="2"/>
        <v>-37.381026438569435</v>
      </c>
    </row>
    <row r="40" spans="1:11" ht="35.25" customHeight="1">
      <c r="A40" s="95" t="s">
        <v>48</v>
      </c>
      <c r="B40" s="8">
        <v>1201</v>
      </c>
      <c r="C40" s="9"/>
      <c r="D40" s="9"/>
      <c r="E40" s="9"/>
      <c r="F40" s="9"/>
      <c r="G40" s="9"/>
      <c r="H40" s="99"/>
    </row>
    <row r="41" spans="1:11" ht="33" customHeight="1">
      <c r="A41" s="95" t="s">
        <v>49</v>
      </c>
      <c r="B41" s="8">
        <v>1202</v>
      </c>
      <c r="C41" s="9" t="s">
        <v>28</v>
      </c>
      <c r="D41" s="9" t="s">
        <v>28</v>
      </c>
      <c r="E41" s="9" t="s">
        <v>28</v>
      </c>
      <c r="F41" s="9" t="s">
        <v>28</v>
      </c>
      <c r="G41" s="9"/>
      <c r="H41" s="99"/>
      <c r="K41" s="265"/>
    </row>
    <row r="42" spans="1:11" ht="33" customHeight="1">
      <c r="A42" s="11" t="s">
        <v>115</v>
      </c>
      <c r="B42" s="7">
        <v>1210</v>
      </c>
      <c r="C42" s="2">
        <f>SUM(C8,C22,C32,C34,C38)</f>
        <v>58169.1</v>
      </c>
      <c r="D42" s="2">
        <f>SUM(D8,D22,D32,D34,D38)</f>
        <v>28574.400000000001</v>
      </c>
      <c r="E42" s="2">
        <f>E8+E22+E32+E34</f>
        <v>38198.399999999994</v>
      </c>
      <c r="F42" s="2">
        <f t="shared" ref="F42" si="7">SUM(F8,F22,F32,F34,F38)</f>
        <v>28574.400000000001</v>
      </c>
      <c r="G42" s="2">
        <f t="shared" si="1"/>
        <v>-9623.9999999999927</v>
      </c>
      <c r="H42" s="98">
        <f t="shared" si="2"/>
        <v>74.805227444081453</v>
      </c>
    </row>
    <row r="43" spans="1:11" ht="33" customHeight="1" thickBot="1">
      <c r="A43" s="108" t="s">
        <v>116</v>
      </c>
      <c r="B43" s="109">
        <v>1220</v>
      </c>
      <c r="C43" s="105">
        <f>SUM(C9,C16,C25,C33,C35,C37)</f>
        <v>-54961</v>
      </c>
      <c r="D43" s="105">
        <f>SUM(D9,D16,D25,D33,D35,D37)</f>
        <v>-29175.300000000003</v>
      </c>
      <c r="E43" s="105">
        <f t="shared" ref="E43:F43" si="8">SUM(E9,E16,E25,E33,E35,E37)</f>
        <v>-36590.9</v>
      </c>
      <c r="F43" s="105">
        <f t="shared" si="8"/>
        <v>-29175.300000000003</v>
      </c>
      <c r="G43" s="105">
        <f t="shared" si="1"/>
        <v>7415.5999999999985</v>
      </c>
      <c r="H43" s="106">
        <f t="shared" si="2"/>
        <v>79.733758940064334</v>
      </c>
    </row>
    <row r="44" spans="1:11" ht="33" customHeight="1">
      <c r="A44" s="353" t="s">
        <v>131</v>
      </c>
      <c r="B44" s="354"/>
      <c r="C44" s="354"/>
      <c r="D44" s="354"/>
      <c r="E44" s="354"/>
      <c r="F44" s="354"/>
      <c r="G44" s="354"/>
      <c r="H44" s="355"/>
    </row>
    <row r="45" spans="1:11" ht="33" customHeight="1">
      <c r="A45" s="13" t="s">
        <v>57</v>
      </c>
      <c r="B45" s="193">
        <v>9000</v>
      </c>
      <c r="C45" s="9">
        <v>12015.7</v>
      </c>
      <c r="D45" s="9">
        <v>4929</v>
      </c>
      <c r="E45" s="9">
        <v>5794.5</v>
      </c>
      <c r="F45" s="9">
        <v>4929</v>
      </c>
      <c r="G45" s="9">
        <f t="shared" ref="G45:G50" si="9">F45-E45</f>
        <v>-865.5</v>
      </c>
      <c r="H45" s="99">
        <f t="shared" ref="H45:H50" si="10">(F45/E45)*100</f>
        <v>85.06342221071705</v>
      </c>
    </row>
    <row r="46" spans="1:11" ht="33" customHeight="1">
      <c r="A46" s="13" t="s">
        <v>3</v>
      </c>
      <c r="B46" s="193">
        <v>9010</v>
      </c>
      <c r="C46" s="9">
        <v>32947.5</v>
      </c>
      <c r="D46" s="225">
        <v>17981.099999999999</v>
      </c>
      <c r="E46" s="194">
        <v>23018</v>
      </c>
      <c r="F46" s="9">
        <v>17981.099999999999</v>
      </c>
      <c r="G46" s="9">
        <f t="shared" si="9"/>
        <v>-5036.9000000000015</v>
      </c>
      <c r="H46" s="99">
        <f t="shared" si="10"/>
        <v>78.117560170301488</v>
      </c>
      <c r="J46" s="265"/>
    </row>
    <row r="47" spans="1:11" ht="33" customHeight="1">
      <c r="A47" s="13" t="s">
        <v>4</v>
      </c>
      <c r="B47" s="193">
        <v>9020</v>
      </c>
      <c r="C47" s="9">
        <v>7107.1</v>
      </c>
      <c r="D47" s="225">
        <v>3860.3</v>
      </c>
      <c r="E47" s="194">
        <v>5079.7</v>
      </c>
      <c r="F47" s="9">
        <v>3860.3</v>
      </c>
      <c r="G47" s="9">
        <f t="shared" si="9"/>
        <v>-1219.3999999999996</v>
      </c>
      <c r="H47" s="99">
        <f t="shared" si="10"/>
        <v>75.994645353072045</v>
      </c>
    </row>
    <row r="48" spans="1:11" ht="33" customHeight="1">
      <c r="A48" s="13" t="s">
        <v>5</v>
      </c>
      <c r="B48" s="193">
        <v>9030</v>
      </c>
      <c r="C48" s="9">
        <v>1512.9</v>
      </c>
      <c r="D48" s="225">
        <v>1682</v>
      </c>
      <c r="E48" s="9">
        <v>1740</v>
      </c>
      <c r="F48" s="9">
        <v>1682</v>
      </c>
      <c r="G48" s="9">
        <f t="shared" si="9"/>
        <v>-58</v>
      </c>
      <c r="H48" s="99">
        <f t="shared" si="10"/>
        <v>96.666666666666671</v>
      </c>
    </row>
    <row r="49" spans="1:8" ht="33" customHeight="1">
      <c r="A49" s="13" t="s">
        <v>7</v>
      </c>
      <c r="B49" s="193">
        <v>9040</v>
      </c>
      <c r="C49" s="9">
        <v>1377.8</v>
      </c>
      <c r="D49" s="9">
        <v>722.9</v>
      </c>
      <c r="E49" s="9">
        <v>958.7</v>
      </c>
      <c r="F49" s="9">
        <v>722.9</v>
      </c>
      <c r="G49" s="9">
        <f t="shared" si="9"/>
        <v>-235.80000000000007</v>
      </c>
      <c r="H49" s="99">
        <f t="shared" si="10"/>
        <v>75.404193178262219</v>
      </c>
    </row>
    <row r="50" spans="1:8" ht="33" customHeight="1" thickBot="1">
      <c r="A50" s="107" t="s">
        <v>10</v>
      </c>
      <c r="B50" s="104">
        <v>9050</v>
      </c>
      <c r="C50" s="105">
        <f>SUM(C45:C49)</f>
        <v>54961</v>
      </c>
      <c r="D50" s="105">
        <f t="shared" ref="D50:F50" si="11">SUM(D45:D49)</f>
        <v>29175.3</v>
      </c>
      <c r="E50" s="105">
        <f t="shared" si="11"/>
        <v>36590.899999999994</v>
      </c>
      <c r="F50" s="105">
        <f t="shared" si="11"/>
        <v>29175.3</v>
      </c>
      <c r="G50" s="105">
        <f t="shared" si="9"/>
        <v>-7415.5999999999949</v>
      </c>
      <c r="H50" s="106">
        <f t="shared" si="10"/>
        <v>79.733758940064348</v>
      </c>
    </row>
    <row r="51" spans="1:8" ht="33" customHeight="1">
      <c r="A51" s="344" t="s">
        <v>99</v>
      </c>
      <c r="B51" s="345"/>
      <c r="C51" s="345"/>
      <c r="D51" s="345"/>
      <c r="E51" s="345"/>
      <c r="F51" s="345"/>
      <c r="G51" s="345"/>
      <c r="H51" s="346"/>
    </row>
    <row r="52" spans="1:8" ht="69" customHeight="1">
      <c r="A52" s="101" t="s">
        <v>59</v>
      </c>
      <c r="B52" s="7">
        <v>2110</v>
      </c>
      <c r="C52" s="2">
        <f>SUM(C53:C56)</f>
        <v>-496.2</v>
      </c>
      <c r="D52" s="2">
        <f t="shared" ref="D52:F52" si="12">SUM(D53:D56)</f>
        <v>-272.5</v>
      </c>
      <c r="E52" s="2">
        <f t="shared" si="12"/>
        <v>-345.3</v>
      </c>
      <c r="F52" s="2">
        <f t="shared" si="12"/>
        <v>-272.5</v>
      </c>
      <c r="G52" s="2">
        <f>F52-E52</f>
        <v>72.800000000000011</v>
      </c>
      <c r="H52" s="98">
        <f>(F52/E52)*100</f>
        <v>78.916883869099337</v>
      </c>
    </row>
    <row r="53" spans="1:8" ht="44.25" customHeight="1">
      <c r="A53" s="13" t="s">
        <v>54</v>
      </c>
      <c r="B53" s="8">
        <v>2111</v>
      </c>
      <c r="C53" s="9" t="s">
        <v>28</v>
      </c>
      <c r="D53" s="9" t="s">
        <v>28</v>
      </c>
      <c r="E53" s="9" t="s">
        <v>28</v>
      </c>
      <c r="F53" s="9" t="s">
        <v>28</v>
      </c>
      <c r="G53" s="2"/>
      <c r="H53" s="99"/>
    </row>
    <row r="54" spans="1:8" ht="45.75" customHeight="1">
      <c r="A54" s="102" t="s">
        <v>55</v>
      </c>
      <c r="B54" s="8">
        <v>2112</v>
      </c>
      <c r="C54" s="9" t="s">
        <v>28</v>
      </c>
      <c r="D54" s="9" t="s">
        <v>28</v>
      </c>
      <c r="E54" s="9" t="s">
        <v>28</v>
      </c>
      <c r="F54" s="9" t="s">
        <v>28</v>
      </c>
      <c r="G54" s="2"/>
      <c r="H54" s="99"/>
    </row>
    <row r="55" spans="1:8" ht="28.5" customHeight="1">
      <c r="A55" s="13" t="s">
        <v>63</v>
      </c>
      <c r="B55" s="8">
        <v>2113</v>
      </c>
      <c r="C55" s="9">
        <v>-496.2</v>
      </c>
      <c r="D55" s="9">
        <v>-272.5</v>
      </c>
      <c r="E55" s="9">
        <v>-345.3</v>
      </c>
      <c r="F55" s="9">
        <v>-272.5</v>
      </c>
      <c r="G55" s="9"/>
      <c r="H55" s="99">
        <f t="shared" ref="H55:H68" si="13">(F55/E55)*100</f>
        <v>78.916883869099337</v>
      </c>
    </row>
    <row r="56" spans="1:8" ht="33" customHeight="1">
      <c r="A56" s="13" t="s">
        <v>41</v>
      </c>
      <c r="B56" s="8">
        <v>2114</v>
      </c>
      <c r="C56" s="9" t="s">
        <v>28</v>
      </c>
      <c r="D56" s="9" t="s">
        <v>28</v>
      </c>
      <c r="E56" s="9" t="s">
        <v>28</v>
      </c>
      <c r="F56" s="9" t="s">
        <v>28</v>
      </c>
      <c r="G56" s="2"/>
      <c r="H56" s="99"/>
    </row>
    <row r="57" spans="1:8" ht="43.5" customHeight="1">
      <c r="A57" s="94" t="s">
        <v>60</v>
      </c>
      <c r="B57" s="10">
        <v>2120</v>
      </c>
      <c r="C57" s="2">
        <f>SUM(C58:C63)</f>
        <v>-5946.4</v>
      </c>
      <c r="D57" s="2">
        <f>SUM(D58:D63)</f>
        <v>-3255.3</v>
      </c>
      <c r="E57" s="2">
        <f>SUM(E58:E63)</f>
        <v>-4144.7</v>
      </c>
      <c r="F57" s="2">
        <f>SUM(F58:F63)</f>
        <v>-3254.4</v>
      </c>
      <c r="G57" s="2">
        <f t="shared" ref="G57:G68" si="14">F57-E57</f>
        <v>890.29999999999973</v>
      </c>
      <c r="H57" s="98">
        <f t="shared" si="13"/>
        <v>78.519555094457999</v>
      </c>
    </row>
    <row r="58" spans="1:8" ht="36" customHeight="1">
      <c r="A58" s="102" t="s">
        <v>40</v>
      </c>
      <c r="B58" s="193">
        <v>2121</v>
      </c>
      <c r="C58" s="9" t="s">
        <v>28</v>
      </c>
      <c r="D58" s="9" t="s">
        <v>28</v>
      </c>
      <c r="E58" s="9" t="s">
        <v>28</v>
      </c>
      <c r="F58" s="9" t="s">
        <v>28</v>
      </c>
      <c r="G58" s="2"/>
      <c r="H58" s="99"/>
    </row>
    <row r="59" spans="1:8" ht="33.75" customHeight="1">
      <c r="A59" s="13" t="s">
        <v>15</v>
      </c>
      <c r="B59" s="193">
        <v>2122</v>
      </c>
      <c r="C59" s="9">
        <v>-5946.4</v>
      </c>
      <c r="D59" s="9">
        <v>-3255.3</v>
      </c>
      <c r="E59" s="9">
        <v>-4143.2</v>
      </c>
      <c r="F59" s="9">
        <v>-3255.3</v>
      </c>
      <c r="G59" s="9"/>
      <c r="H59" s="99">
        <f t="shared" si="13"/>
        <v>78.56970457617301</v>
      </c>
    </row>
    <row r="60" spans="1:8" ht="31.5" customHeight="1">
      <c r="A60" s="13" t="s">
        <v>45</v>
      </c>
      <c r="B60" s="193">
        <v>2123</v>
      </c>
      <c r="C60" s="9"/>
      <c r="D60" s="9" t="s">
        <v>28</v>
      </c>
      <c r="E60" s="9">
        <v>-1.5</v>
      </c>
      <c r="F60" s="9">
        <v>0.9</v>
      </c>
      <c r="G60" s="9">
        <f t="shared" si="14"/>
        <v>2.4</v>
      </c>
      <c r="H60" s="99"/>
    </row>
    <row r="61" spans="1:8" ht="31.5" customHeight="1">
      <c r="A61" s="13" t="s">
        <v>46</v>
      </c>
      <c r="B61" s="193">
        <v>2124</v>
      </c>
      <c r="C61" s="9" t="s">
        <v>28</v>
      </c>
      <c r="D61" s="9" t="s">
        <v>28</v>
      </c>
      <c r="E61" s="9" t="s">
        <v>28</v>
      </c>
      <c r="F61" s="9" t="s">
        <v>28</v>
      </c>
      <c r="G61" s="2"/>
      <c r="H61" s="99"/>
    </row>
    <row r="62" spans="1:8" ht="84.75" customHeight="1">
      <c r="A62" s="13" t="s">
        <v>117</v>
      </c>
      <c r="B62" s="193">
        <v>2125</v>
      </c>
      <c r="C62" s="9" t="s">
        <v>28</v>
      </c>
      <c r="D62" s="9" t="s">
        <v>28</v>
      </c>
      <c r="E62" s="9" t="s">
        <v>28</v>
      </c>
      <c r="F62" s="9" t="s">
        <v>28</v>
      </c>
      <c r="G62" s="2"/>
      <c r="H62" s="99"/>
    </row>
    <row r="63" spans="1:8" ht="31.5" customHeight="1">
      <c r="A63" s="13" t="s">
        <v>41</v>
      </c>
      <c r="B63" s="193">
        <v>2126</v>
      </c>
      <c r="C63" s="9" t="s">
        <v>28</v>
      </c>
      <c r="D63" s="9" t="s">
        <v>28</v>
      </c>
      <c r="E63" s="9" t="s">
        <v>28</v>
      </c>
      <c r="F63" s="9" t="s">
        <v>28</v>
      </c>
      <c r="G63" s="2"/>
      <c r="H63" s="99"/>
    </row>
    <row r="64" spans="1:8" ht="48" customHeight="1">
      <c r="A64" s="101" t="s">
        <v>61</v>
      </c>
      <c r="B64" s="10">
        <v>2130</v>
      </c>
      <c r="C64" s="2">
        <f>SUM(C65:C67)</f>
        <v>-7300.3</v>
      </c>
      <c r="D64" s="2">
        <f>SUM(D65:D67)</f>
        <v>-4035.3</v>
      </c>
      <c r="E64" s="2">
        <f t="shared" ref="E64:F64" si="15">SUM(E65:E67)</f>
        <v>-5179.7</v>
      </c>
      <c r="F64" s="2">
        <f t="shared" si="15"/>
        <v>-4035.3</v>
      </c>
      <c r="G64" s="2">
        <f t="shared" si="14"/>
        <v>1144.3999999999996</v>
      </c>
      <c r="H64" s="98">
        <f t="shared" si="13"/>
        <v>77.906056335309003</v>
      </c>
    </row>
    <row r="65" spans="1:8" ht="33" customHeight="1">
      <c r="A65" s="13" t="s">
        <v>42</v>
      </c>
      <c r="B65" s="193">
        <v>2131</v>
      </c>
      <c r="C65" s="9" t="s">
        <v>28</v>
      </c>
      <c r="D65" s="9" t="s">
        <v>28</v>
      </c>
      <c r="E65" s="9" t="s">
        <v>28</v>
      </c>
      <c r="F65" s="9" t="s">
        <v>28</v>
      </c>
      <c r="G65" s="2"/>
      <c r="H65" s="99"/>
    </row>
    <row r="66" spans="1:8" ht="44.25" customHeight="1">
      <c r="A66" s="13" t="s">
        <v>43</v>
      </c>
      <c r="B66" s="193">
        <v>2132</v>
      </c>
      <c r="C66" s="9">
        <v>-7107.1</v>
      </c>
      <c r="D66" s="9">
        <v>-3860.3</v>
      </c>
      <c r="E66" s="9">
        <v>-5079.7</v>
      </c>
      <c r="F66" s="9">
        <v>-3860.3</v>
      </c>
      <c r="G66" s="9"/>
      <c r="H66" s="99">
        <f t="shared" si="13"/>
        <v>75.994645353072045</v>
      </c>
    </row>
    <row r="67" spans="1:8" ht="35.25" customHeight="1">
      <c r="A67" s="13" t="s">
        <v>44</v>
      </c>
      <c r="B67" s="193">
        <v>2133</v>
      </c>
      <c r="C67" s="9">
        <v>-193.2</v>
      </c>
      <c r="D67" s="9">
        <v>-175</v>
      </c>
      <c r="E67" s="9">
        <v>-100</v>
      </c>
      <c r="F67" s="9">
        <v>-175</v>
      </c>
      <c r="G67" s="9"/>
      <c r="H67" s="99">
        <f t="shared" si="13"/>
        <v>175</v>
      </c>
    </row>
    <row r="68" spans="1:8" ht="30.75" customHeight="1" thickBot="1">
      <c r="A68" s="103" t="s">
        <v>56</v>
      </c>
      <c r="B68" s="104">
        <v>2200</v>
      </c>
      <c r="C68" s="105">
        <f>SUM(C52+C57+C64)</f>
        <v>-13742.9</v>
      </c>
      <c r="D68" s="105">
        <f>SUM(D52+D57+D64)</f>
        <v>-7563.1</v>
      </c>
      <c r="E68" s="105">
        <f>SUM(E52+E57+E64)</f>
        <v>-9669.7000000000007</v>
      </c>
      <c r="F68" s="105">
        <f>SUM(F52+F57+F64)</f>
        <v>-7562.2000000000007</v>
      </c>
      <c r="G68" s="2">
        <f t="shared" si="14"/>
        <v>2107.5</v>
      </c>
      <c r="H68" s="106">
        <f t="shared" si="13"/>
        <v>78.20511494668915</v>
      </c>
    </row>
    <row r="69" spans="1:8" ht="33" customHeight="1">
      <c r="A69" s="347" t="s">
        <v>100</v>
      </c>
      <c r="B69" s="348"/>
      <c r="C69" s="348"/>
      <c r="D69" s="348"/>
      <c r="E69" s="348"/>
      <c r="F69" s="348"/>
      <c r="G69" s="348"/>
      <c r="H69" s="349"/>
    </row>
    <row r="70" spans="1:8" ht="27.75" customHeight="1">
      <c r="A70" s="11" t="s">
        <v>21</v>
      </c>
      <c r="B70" s="7">
        <v>4000</v>
      </c>
      <c r="C70" s="2">
        <f>SUM(C71:C77)</f>
        <v>-4307.6000000000004</v>
      </c>
      <c r="D70" s="2">
        <f>SUM(D71:D77)</f>
        <v>-786.6</v>
      </c>
      <c r="E70" s="2">
        <f>SUM(E71:E77)</f>
        <v>-1529.9</v>
      </c>
      <c r="F70" s="2">
        <f>SUM(F71:F77)</f>
        <v>-786.6</v>
      </c>
      <c r="G70" s="2">
        <f>F70-E70</f>
        <v>743.30000000000007</v>
      </c>
      <c r="H70" s="98">
        <f>(F70/E70)*100</f>
        <v>51.415125171579845</v>
      </c>
    </row>
    <row r="71" spans="1:8" ht="37.5" customHeight="1">
      <c r="A71" s="12" t="s">
        <v>64</v>
      </c>
      <c r="B71" s="8">
        <v>4010</v>
      </c>
      <c r="C71" s="9">
        <v>-145.5</v>
      </c>
      <c r="D71" s="9"/>
      <c r="E71" s="9"/>
      <c r="F71" s="9"/>
      <c r="G71" s="9"/>
      <c r="H71" s="99"/>
    </row>
    <row r="72" spans="1:8" ht="48.75" customHeight="1">
      <c r="A72" s="13" t="s">
        <v>127</v>
      </c>
      <c r="B72" s="8">
        <v>4020</v>
      </c>
      <c r="C72" s="9">
        <v>-3896.9</v>
      </c>
      <c r="D72" s="9">
        <v>-447.8</v>
      </c>
      <c r="E72" s="9">
        <v>-1324.2</v>
      </c>
      <c r="F72" s="9">
        <v>-447.8</v>
      </c>
      <c r="G72" s="9"/>
      <c r="H72" s="99">
        <f t="shared" ref="H72:H73" si="16">(F72/E72)*100</f>
        <v>33.81664401147863</v>
      </c>
    </row>
    <row r="73" spans="1:8" ht="48.75" customHeight="1">
      <c r="A73" s="13" t="s">
        <v>73</v>
      </c>
      <c r="B73" s="8">
        <v>4030</v>
      </c>
      <c r="C73" s="9">
        <v>-265.2</v>
      </c>
      <c r="D73" s="9">
        <v>-338.8</v>
      </c>
      <c r="E73" s="9">
        <v>-205.7</v>
      </c>
      <c r="F73" s="9">
        <v>-338.8</v>
      </c>
      <c r="G73" s="9"/>
      <c r="H73" s="99">
        <f t="shared" si="16"/>
        <v>164.70588235294119</v>
      </c>
    </row>
    <row r="74" spans="1:8" ht="49.5" customHeight="1">
      <c r="A74" s="13" t="s">
        <v>128</v>
      </c>
      <c r="B74" s="8">
        <v>4040</v>
      </c>
      <c r="C74" s="9"/>
      <c r="D74" s="9" t="s">
        <v>28</v>
      </c>
      <c r="E74" s="9" t="s">
        <v>28</v>
      </c>
      <c r="F74" s="9" t="s">
        <v>28</v>
      </c>
      <c r="G74" s="9"/>
      <c r="H74" s="99"/>
    </row>
    <row r="75" spans="1:8" ht="73.5" customHeight="1">
      <c r="A75" s="13" t="s">
        <v>65</v>
      </c>
      <c r="B75" s="8">
        <v>4050</v>
      </c>
      <c r="C75" s="9"/>
      <c r="D75" s="9" t="s">
        <v>28</v>
      </c>
      <c r="E75" s="9" t="s">
        <v>28</v>
      </c>
      <c r="F75" s="9" t="s">
        <v>28</v>
      </c>
      <c r="G75" s="9"/>
      <c r="H75" s="99"/>
    </row>
    <row r="76" spans="1:8" ht="36.75" customHeight="1">
      <c r="A76" s="13" t="s">
        <v>66</v>
      </c>
      <c r="B76" s="8">
        <v>4060</v>
      </c>
      <c r="C76" s="9" t="s">
        <v>28</v>
      </c>
      <c r="D76" s="9" t="s">
        <v>28</v>
      </c>
      <c r="E76" s="9" t="s">
        <v>28</v>
      </c>
      <c r="F76" s="9" t="s">
        <v>28</v>
      </c>
      <c r="G76" s="9"/>
      <c r="H76" s="99"/>
    </row>
    <row r="77" spans="1:8" ht="39.75" customHeight="1" thickBot="1">
      <c r="A77" s="14" t="s">
        <v>51</v>
      </c>
      <c r="B77" s="15">
        <v>4070</v>
      </c>
      <c r="C77" s="92" t="s">
        <v>28</v>
      </c>
      <c r="D77" s="92" t="s">
        <v>28</v>
      </c>
      <c r="E77" s="92" t="s">
        <v>28</v>
      </c>
      <c r="F77" s="92" t="s">
        <v>28</v>
      </c>
      <c r="G77" s="92"/>
      <c r="H77" s="100"/>
    </row>
    <row r="78" spans="1:8" ht="36.75" customHeight="1">
      <c r="A78" s="361" t="s">
        <v>101</v>
      </c>
      <c r="B78" s="362"/>
      <c r="C78" s="362"/>
      <c r="D78" s="362"/>
      <c r="E78" s="362"/>
      <c r="F78" s="362"/>
      <c r="G78" s="362"/>
      <c r="H78" s="363"/>
    </row>
    <row r="79" spans="1:8" ht="46.5" customHeight="1">
      <c r="A79" s="93"/>
      <c r="B79" s="90"/>
      <c r="C79" s="364" t="s">
        <v>121</v>
      </c>
      <c r="D79" s="365"/>
      <c r="E79" s="350" t="s">
        <v>375</v>
      </c>
      <c r="F79" s="366" t="s">
        <v>376</v>
      </c>
      <c r="G79" s="366" t="s">
        <v>108</v>
      </c>
      <c r="H79" s="368" t="s">
        <v>108</v>
      </c>
    </row>
    <row r="80" spans="1:8" ht="45.75" customHeight="1">
      <c r="A80" s="93"/>
      <c r="B80" s="90"/>
      <c r="C80" s="270" t="s">
        <v>372</v>
      </c>
      <c r="D80" s="243" t="s">
        <v>373</v>
      </c>
      <c r="E80" s="351"/>
      <c r="F80" s="367"/>
      <c r="G80" s="367"/>
      <c r="H80" s="369"/>
    </row>
    <row r="81" spans="1:14" s="89" customFormat="1" ht="86.25" customHeight="1">
      <c r="A81" s="94" t="s">
        <v>129</v>
      </c>
      <c r="B81" s="16" t="s">
        <v>32</v>
      </c>
      <c r="C81" s="17">
        <v>316</v>
      </c>
      <c r="D81" s="17">
        <v>235</v>
      </c>
      <c r="E81" s="17">
        <v>260</v>
      </c>
      <c r="F81" s="17">
        <v>235</v>
      </c>
      <c r="G81" s="17">
        <f>F81-E81</f>
        <v>-25</v>
      </c>
      <c r="H81" s="237">
        <f>F81/E81*100</f>
        <v>90.384615384615387</v>
      </c>
    </row>
    <row r="82" spans="1:14" ht="27.75" customHeight="1">
      <c r="A82" s="95" t="s">
        <v>23</v>
      </c>
      <c r="B82" s="8" t="s">
        <v>33</v>
      </c>
      <c r="C82" s="19">
        <v>1</v>
      </c>
      <c r="D82" s="19">
        <v>1</v>
      </c>
      <c r="E82" s="195">
        <v>1</v>
      </c>
      <c r="F82" s="19">
        <v>1</v>
      </c>
      <c r="G82" s="19">
        <f t="shared" ref="G82:G96" si="17">F82-E82</f>
        <v>0</v>
      </c>
      <c r="H82" s="99">
        <f t="shared" ref="H82:H96" si="18">F82/E82*100</f>
        <v>100</v>
      </c>
    </row>
    <row r="83" spans="1:14" ht="27.75" customHeight="1">
      <c r="A83" s="95" t="s">
        <v>26</v>
      </c>
      <c r="B83" s="8" t="s">
        <v>34</v>
      </c>
      <c r="C83" s="19">
        <v>3</v>
      </c>
      <c r="D83" s="19">
        <v>3</v>
      </c>
      <c r="E83" s="195">
        <v>3</v>
      </c>
      <c r="F83" s="19">
        <v>3</v>
      </c>
      <c r="G83" s="19">
        <f t="shared" si="17"/>
        <v>0</v>
      </c>
      <c r="H83" s="99">
        <f t="shared" si="18"/>
        <v>100</v>
      </c>
    </row>
    <row r="84" spans="1:14" ht="27.75" customHeight="1">
      <c r="A84" s="95" t="s">
        <v>24</v>
      </c>
      <c r="B84" s="8" t="s">
        <v>35</v>
      </c>
      <c r="C84" s="19">
        <v>314</v>
      </c>
      <c r="D84" s="19">
        <v>231</v>
      </c>
      <c r="E84" s="195">
        <v>256</v>
      </c>
      <c r="F84" s="19">
        <v>231</v>
      </c>
      <c r="G84" s="19">
        <f t="shared" si="17"/>
        <v>-25</v>
      </c>
      <c r="H84" s="99">
        <f t="shared" si="18"/>
        <v>90.234375</v>
      </c>
    </row>
    <row r="85" spans="1:14" ht="27.75" customHeight="1">
      <c r="A85" s="11" t="s">
        <v>74</v>
      </c>
      <c r="B85" s="7" t="s">
        <v>36</v>
      </c>
      <c r="C85" s="2">
        <f>SUM(C86:C88)</f>
        <v>32947.5</v>
      </c>
      <c r="D85" s="2">
        <f>SUM(D86:D88)</f>
        <v>17981.099999999999</v>
      </c>
      <c r="E85" s="154">
        <f>SUM(E86:E88)</f>
        <v>23018</v>
      </c>
      <c r="F85" s="2">
        <f>SUM(F86:F88)</f>
        <v>17981.099999999999</v>
      </c>
      <c r="G85" s="17">
        <f t="shared" si="17"/>
        <v>-5036.9000000000015</v>
      </c>
      <c r="H85" s="98">
        <f t="shared" si="18"/>
        <v>78.117560170301488</v>
      </c>
      <c r="I85" s="200"/>
      <c r="J85" s="200"/>
      <c r="K85" s="200"/>
      <c r="L85" s="200"/>
      <c r="M85" s="200"/>
      <c r="N85" s="200"/>
    </row>
    <row r="86" spans="1:14" ht="27.75" customHeight="1">
      <c r="A86" s="95" t="s">
        <v>23</v>
      </c>
      <c r="B86" s="8">
        <v>8011</v>
      </c>
      <c r="C86" s="9">
        <v>351.9</v>
      </c>
      <c r="D86" s="9">
        <v>240</v>
      </c>
      <c r="E86" s="196">
        <v>200</v>
      </c>
      <c r="F86" s="153">
        <v>240</v>
      </c>
      <c r="G86" s="19">
        <f t="shared" si="17"/>
        <v>40</v>
      </c>
      <c r="H86" s="99">
        <f t="shared" si="18"/>
        <v>120</v>
      </c>
    </row>
    <row r="87" spans="1:14" ht="27.75" customHeight="1">
      <c r="A87" s="95" t="s">
        <v>26</v>
      </c>
      <c r="B87" s="8">
        <v>8012</v>
      </c>
      <c r="C87" s="9">
        <v>905.9</v>
      </c>
      <c r="D87" s="9">
        <v>438.6</v>
      </c>
      <c r="E87" s="196">
        <v>455</v>
      </c>
      <c r="F87" s="153">
        <v>438.6</v>
      </c>
      <c r="G87" s="19">
        <f t="shared" si="17"/>
        <v>-16.399999999999977</v>
      </c>
      <c r="H87" s="99">
        <f t="shared" si="18"/>
        <v>96.395604395604394</v>
      </c>
    </row>
    <row r="88" spans="1:14" ht="27.75" customHeight="1">
      <c r="A88" s="95" t="s">
        <v>24</v>
      </c>
      <c r="B88" s="8">
        <v>8013</v>
      </c>
      <c r="C88" s="9">
        <v>31689.7</v>
      </c>
      <c r="D88" s="9">
        <f>17200.9+101.6</f>
        <v>17302.5</v>
      </c>
      <c r="E88" s="196">
        <f>22502-139</f>
        <v>22363</v>
      </c>
      <c r="F88" s="153">
        <f>17200.9+101.6</f>
        <v>17302.5</v>
      </c>
      <c r="G88" s="19">
        <f t="shared" si="17"/>
        <v>-5060.5</v>
      </c>
      <c r="H88" s="99">
        <f t="shared" si="18"/>
        <v>77.371104055806455</v>
      </c>
    </row>
    <row r="89" spans="1:14" ht="27.75" customHeight="1">
      <c r="A89" s="11" t="s">
        <v>3</v>
      </c>
      <c r="B89" s="7">
        <v>8020</v>
      </c>
      <c r="C89" s="2">
        <f>C46</f>
        <v>32947.5</v>
      </c>
      <c r="D89" s="224">
        <f>D46</f>
        <v>17981.099999999999</v>
      </c>
      <c r="E89" s="2">
        <f>E46</f>
        <v>23018</v>
      </c>
      <c r="F89" s="275">
        <f>F46</f>
        <v>17981.099999999999</v>
      </c>
      <c r="G89" s="17">
        <f t="shared" si="17"/>
        <v>-5036.9000000000015</v>
      </c>
      <c r="H89" s="98">
        <f t="shared" si="18"/>
        <v>78.117560170301488</v>
      </c>
    </row>
    <row r="90" spans="1:14" ht="27.75" customHeight="1">
      <c r="A90" s="95" t="s">
        <v>23</v>
      </c>
      <c r="B90" s="8">
        <v>8021</v>
      </c>
      <c r="C90" s="9">
        <v>351.9</v>
      </c>
      <c r="D90" s="225">
        <v>240</v>
      </c>
      <c r="E90" s="153">
        <v>200</v>
      </c>
      <c r="F90" s="276">
        <v>240</v>
      </c>
      <c r="G90" s="19">
        <f t="shared" si="17"/>
        <v>40</v>
      </c>
      <c r="H90" s="99">
        <f t="shared" si="18"/>
        <v>120</v>
      </c>
    </row>
    <row r="91" spans="1:14" ht="27.75" customHeight="1">
      <c r="A91" s="95" t="s">
        <v>26</v>
      </c>
      <c r="B91" s="8">
        <v>8022</v>
      </c>
      <c r="C91" s="9">
        <v>905.9</v>
      </c>
      <c r="D91" s="225">
        <v>438.6</v>
      </c>
      <c r="E91" s="153">
        <v>455</v>
      </c>
      <c r="F91" s="276">
        <v>438.6</v>
      </c>
      <c r="G91" s="19">
        <f t="shared" si="17"/>
        <v>-16.399999999999977</v>
      </c>
      <c r="H91" s="99">
        <f t="shared" si="18"/>
        <v>96.395604395604394</v>
      </c>
    </row>
    <row r="92" spans="1:14" ht="27.75" customHeight="1">
      <c r="A92" s="95" t="s">
        <v>24</v>
      </c>
      <c r="B92" s="8">
        <v>8023</v>
      </c>
      <c r="C92" s="9">
        <v>31689.7</v>
      </c>
      <c r="D92" s="225">
        <f>17200.9+101.6</f>
        <v>17302.5</v>
      </c>
      <c r="E92" s="153">
        <v>22363</v>
      </c>
      <c r="F92" s="276">
        <f>17200.9+101.6</f>
        <v>17302.5</v>
      </c>
      <c r="G92" s="19">
        <f t="shared" si="17"/>
        <v>-5060.5</v>
      </c>
      <c r="H92" s="99">
        <f t="shared" si="18"/>
        <v>77.371104055806455</v>
      </c>
    </row>
    <row r="93" spans="1:14" s="18" customFormat="1" ht="60" customHeight="1">
      <c r="A93" s="94" t="s">
        <v>50</v>
      </c>
      <c r="B93" s="16" t="s">
        <v>75</v>
      </c>
      <c r="C93" s="17">
        <v>17268</v>
      </c>
      <c r="D93" s="272">
        <f t="shared" ref="D93:F96" si="19">(D89/D81)/6*1000</f>
        <v>12752.55319148936</v>
      </c>
      <c r="E93" s="17">
        <f t="shared" si="19"/>
        <v>14755.128205128207</v>
      </c>
      <c r="F93" s="272">
        <f t="shared" si="19"/>
        <v>12752.55319148936</v>
      </c>
      <c r="G93" s="17">
        <f t="shared" si="17"/>
        <v>-2002.5750136388469</v>
      </c>
      <c r="H93" s="98">
        <f t="shared" si="18"/>
        <v>86.42793891182292</v>
      </c>
    </row>
    <row r="94" spans="1:14" ht="27.75" customHeight="1">
      <c r="A94" s="95" t="s">
        <v>23</v>
      </c>
      <c r="B94" s="8">
        <v>8031</v>
      </c>
      <c r="C94" s="19">
        <v>58650</v>
      </c>
      <c r="D94" s="273">
        <f t="shared" si="19"/>
        <v>40000</v>
      </c>
      <c r="E94" s="19">
        <f t="shared" si="19"/>
        <v>33333.333333333336</v>
      </c>
      <c r="F94" s="273">
        <f t="shared" si="19"/>
        <v>40000</v>
      </c>
      <c r="G94" s="19">
        <f t="shared" si="17"/>
        <v>6666.6666666666642</v>
      </c>
      <c r="H94" s="99">
        <f t="shared" si="18"/>
        <v>120</v>
      </c>
    </row>
    <row r="95" spans="1:14" ht="27.75" customHeight="1">
      <c r="A95" s="95" t="s">
        <v>26</v>
      </c>
      <c r="B95" s="8">
        <v>8032</v>
      </c>
      <c r="C95" s="19">
        <v>50328</v>
      </c>
      <c r="D95" s="273">
        <f t="shared" si="19"/>
        <v>24366.666666666672</v>
      </c>
      <c r="E95" s="19">
        <f t="shared" si="19"/>
        <v>25277.777777777774</v>
      </c>
      <c r="F95" s="273">
        <f t="shared" si="19"/>
        <v>24366.666666666672</v>
      </c>
      <c r="G95" s="19">
        <f t="shared" si="17"/>
        <v>-911.11111111110222</v>
      </c>
      <c r="H95" s="99">
        <f t="shared" si="18"/>
        <v>96.395604395604423</v>
      </c>
    </row>
    <row r="96" spans="1:14" ht="27.75" customHeight="1" thickBot="1">
      <c r="A96" s="96" t="s">
        <v>24</v>
      </c>
      <c r="B96" s="15">
        <v>8033</v>
      </c>
      <c r="C96" s="97">
        <v>16820</v>
      </c>
      <c r="D96" s="274">
        <f t="shared" si="19"/>
        <v>12483.766233766233</v>
      </c>
      <c r="E96" s="97">
        <f t="shared" si="19"/>
        <v>14559.244791666666</v>
      </c>
      <c r="F96" s="274">
        <f t="shared" si="19"/>
        <v>12483.766233766233</v>
      </c>
      <c r="G96" s="97">
        <f t="shared" si="17"/>
        <v>-2075.4785579004329</v>
      </c>
      <c r="H96" s="100">
        <f t="shared" si="18"/>
        <v>85.744600165742241</v>
      </c>
    </row>
    <row r="97" spans="1:8" s="18" customFormat="1">
      <c r="A97" s="197"/>
      <c r="B97" s="192"/>
      <c r="C97" s="198"/>
      <c r="D97" s="199"/>
      <c r="E97" s="181"/>
      <c r="F97" s="181"/>
      <c r="G97" s="181"/>
      <c r="H97" s="181"/>
    </row>
    <row r="98" spans="1:8" s="18" customFormat="1">
      <c r="A98" s="21"/>
      <c r="C98" s="198"/>
      <c r="D98" s="22"/>
      <c r="E98" s="23"/>
      <c r="F98" s="23"/>
      <c r="G98" s="23"/>
      <c r="H98" s="23"/>
    </row>
    <row r="99" spans="1:8" s="18" customFormat="1" ht="28.5" customHeight="1">
      <c r="A99" s="215" t="s">
        <v>476</v>
      </c>
      <c r="B99" s="24"/>
      <c r="C99" s="358"/>
      <c r="D99" s="359"/>
      <c r="E99" s="25"/>
      <c r="F99" s="25"/>
      <c r="G99" s="360" t="s">
        <v>477</v>
      </c>
      <c r="H99" s="360"/>
    </row>
    <row r="100" spans="1:8" s="18" customFormat="1">
      <c r="A100" s="18" t="s">
        <v>11</v>
      </c>
      <c r="B100" s="3"/>
      <c r="C100" s="356" t="s">
        <v>12</v>
      </c>
      <c r="D100" s="356"/>
      <c r="E100" s="4"/>
      <c r="F100" s="4"/>
      <c r="G100" s="357" t="s">
        <v>17</v>
      </c>
      <c r="H100" s="357"/>
    </row>
    <row r="101" spans="1:8" s="18" customFormat="1">
      <c r="A101" s="26"/>
      <c r="C101" s="239"/>
      <c r="E101" s="3"/>
      <c r="F101" s="3"/>
      <c r="G101" s="3"/>
      <c r="H101" s="3"/>
    </row>
    <row r="102" spans="1:8" s="18" customFormat="1">
      <c r="A102" s="26"/>
      <c r="C102" s="239"/>
      <c r="E102" s="3"/>
      <c r="F102" s="3"/>
      <c r="G102" s="3"/>
      <c r="H102" s="3"/>
    </row>
    <row r="103" spans="1:8" s="18" customFormat="1">
      <c r="A103" s="26"/>
      <c r="C103" s="239"/>
      <c r="E103" s="3"/>
      <c r="F103" s="3"/>
      <c r="G103" s="3"/>
      <c r="H103" s="3"/>
    </row>
    <row r="104" spans="1:8" s="18" customFormat="1">
      <c r="A104" s="26"/>
      <c r="C104" s="239"/>
      <c r="E104" s="3"/>
      <c r="F104" s="3"/>
      <c r="G104" s="3"/>
      <c r="H104" s="3"/>
    </row>
    <row r="105" spans="1:8" s="18" customFormat="1">
      <c r="A105" s="26"/>
      <c r="C105" s="239"/>
      <c r="E105" s="3"/>
      <c r="F105" s="3"/>
      <c r="G105" s="3"/>
      <c r="H105" s="3"/>
    </row>
    <row r="106" spans="1:8" s="18" customFormat="1">
      <c r="A106" s="26"/>
      <c r="C106" s="239"/>
      <c r="E106" s="3"/>
      <c r="F106" s="3"/>
      <c r="G106" s="3"/>
      <c r="H106" s="3"/>
    </row>
    <row r="107" spans="1:8" s="18" customFormat="1">
      <c r="A107" s="26"/>
      <c r="C107" s="239"/>
      <c r="E107" s="3"/>
      <c r="F107" s="3"/>
      <c r="G107" s="3"/>
      <c r="H107" s="3"/>
    </row>
    <row r="108" spans="1:8" s="18" customFormat="1">
      <c r="A108" s="26"/>
      <c r="C108" s="239"/>
      <c r="E108" s="3"/>
      <c r="F108" s="3"/>
      <c r="G108" s="3"/>
      <c r="H108" s="3"/>
    </row>
    <row r="109" spans="1:8" s="18" customFormat="1">
      <c r="A109" s="26"/>
      <c r="C109" s="239"/>
      <c r="E109" s="3"/>
      <c r="F109" s="3"/>
      <c r="G109" s="3"/>
      <c r="H109" s="3"/>
    </row>
    <row r="110" spans="1:8" s="18" customFormat="1">
      <c r="A110" s="26"/>
      <c r="C110" s="239"/>
      <c r="E110" s="3"/>
      <c r="F110" s="3"/>
      <c r="G110" s="3"/>
      <c r="H110" s="3"/>
    </row>
    <row r="111" spans="1:8" s="18" customFormat="1">
      <c r="A111" s="26"/>
      <c r="C111" s="239"/>
      <c r="E111" s="3"/>
      <c r="F111" s="3"/>
      <c r="G111" s="3"/>
      <c r="H111" s="3"/>
    </row>
    <row r="112" spans="1:8" s="18" customFormat="1">
      <c r="A112" s="26"/>
      <c r="C112" s="239"/>
      <c r="E112" s="3"/>
      <c r="F112" s="3"/>
      <c r="G112" s="3"/>
      <c r="H112" s="3"/>
    </row>
    <row r="113" spans="1:8" s="18" customFormat="1">
      <c r="A113" s="26"/>
      <c r="C113" s="239"/>
      <c r="E113" s="3"/>
      <c r="F113" s="3"/>
      <c r="G113" s="3"/>
      <c r="H113" s="3"/>
    </row>
    <row r="114" spans="1:8" s="18" customFormat="1">
      <c r="A114" s="26"/>
      <c r="C114" s="239"/>
      <c r="E114" s="3"/>
      <c r="F114" s="3"/>
      <c r="G114" s="3"/>
      <c r="H114" s="3"/>
    </row>
    <row r="115" spans="1:8" s="18" customFormat="1">
      <c r="A115" s="26"/>
      <c r="C115" s="239"/>
      <c r="E115" s="3"/>
      <c r="F115" s="3"/>
      <c r="G115" s="3"/>
      <c r="H115" s="3"/>
    </row>
    <row r="116" spans="1:8" s="18" customFormat="1">
      <c r="A116" s="26"/>
      <c r="C116" s="239"/>
      <c r="E116" s="3"/>
      <c r="F116" s="3"/>
      <c r="G116" s="3"/>
      <c r="H116" s="3"/>
    </row>
    <row r="117" spans="1:8" s="18" customFormat="1">
      <c r="A117" s="26"/>
      <c r="C117" s="239"/>
      <c r="E117" s="3"/>
      <c r="F117" s="3"/>
      <c r="G117" s="3"/>
      <c r="H117" s="3"/>
    </row>
    <row r="118" spans="1:8" s="18" customFormat="1">
      <c r="A118" s="26"/>
      <c r="C118" s="239"/>
      <c r="E118" s="3"/>
      <c r="F118" s="3"/>
      <c r="G118" s="3"/>
      <c r="H118" s="3"/>
    </row>
    <row r="119" spans="1:8" s="18" customFormat="1">
      <c r="A119" s="26"/>
      <c r="C119" s="239"/>
      <c r="E119" s="3"/>
      <c r="F119" s="3"/>
      <c r="G119" s="3"/>
      <c r="H119" s="3"/>
    </row>
    <row r="120" spans="1:8" s="18" customFormat="1">
      <c r="A120" s="26"/>
      <c r="C120" s="239"/>
      <c r="E120" s="3"/>
      <c r="F120" s="3"/>
      <c r="G120" s="3"/>
      <c r="H120" s="3"/>
    </row>
    <row r="121" spans="1:8" s="18" customFormat="1">
      <c r="A121" s="26"/>
      <c r="C121" s="239"/>
      <c r="E121" s="3"/>
      <c r="F121" s="3"/>
      <c r="G121" s="3"/>
      <c r="H121" s="3"/>
    </row>
    <row r="122" spans="1:8" s="18" customFormat="1">
      <c r="A122" s="26"/>
      <c r="C122" s="239"/>
      <c r="E122" s="3"/>
      <c r="F122" s="3"/>
      <c r="G122" s="3"/>
      <c r="H122" s="3"/>
    </row>
    <row r="123" spans="1:8" s="18" customFormat="1">
      <c r="A123" s="26"/>
      <c r="C123" s="239"/>
      <c r="E123" s="3"/>
      <c r="F123" s="3"/>
      <c r="G123" s="3"/>
      <c r="H123" s="3"/>
    </row>
    <row r="124" spans="1:8" s="18" customFormat="1">
      <c r="A124" s="26"/>
      <c r="C124" s="239"/>
      <c r="E124" s="3"/>
      <c r="F124" s="3"/>
      <c r="G124" s="3"/>
      <c r="H124" s="3"/>
    </row>
    <row r="125" spans="1:8" s="18" customFormat="1">
      <c r="A125" s="26"/>
      <c r="C125" s="239"/>
      <c r="E125" s="3"/>
      <c r="F125" s="3"/>
      <c r="G125" s="3"/>
      <c r="H125" s="3"/>
    </row>
    <row r="126" spans="1:8" s="18" customFormat="1">
      <c r="A126" s="26"/>
      <c r="C126" s="239"/>
      <c r="E126" s="3"/>
      <c r="F126" s="3"/>
      <c r="G126" s="3"/>
      <c r="H126" s="3"/>
    </row>
    <row r="127" spans="1:8" s="18" customFormat="1">
      <c r="A127" s="26"/>
      <c r="C127" s="239"/>
      <c r="E127" s="3"/>
      <c r="F127" s="3"/>
      <c r="G127" s="3"/>
      <c r="H127" s="3"/>
    </row>
    <row r="128" spans="1:8" s="18" customFormat="1">
      <c r="A128" s="26"/>
      <c r="C128" s="239"/>
      <c r="E128" s="3"/>
      <c r="F128" s="3"/>
      <c r="G128" s="3"/>
      <c r="H128" s="3"/>
    </row>
    <row r="129" spans="1:8" s="18" customFormat="1">
      <c r="A129" s="26"/>
      <c r="C129" s="239"/>
      <c r="E129" s="3"/>
      <c r="F129" s="3"/>
      <c r="G129" s="3"/>
      <c r="H129" s="3"/>
    </row>
    <row r="130" spans="1:8" s="18" customFormat="1">
      <c r="A130" s="26"/>
      <c r="C130" s="239"/>
      <c r="E130" s="3"/>
      <c r="F130" s="3"/>
      <c r="G130" s="3"/>
      <c r="H130" s="3"/>
    </row>
    <row r="131" spans="1:8" s="18" customFormat="1">
      <c r="A131" s="26"/>
      <c r="C131" s="239"/>
      <c r="E131" s="3"/>
      <c r="F131" s="3"/>
      <c r="G131" s="3"/>
      <c r="H131" s="3"/>
    </row>
    <row r="132" spans="1:8" s="18" customFormat="1">
      <c r="A132" s="26"/>
      <c r="C132" s="239"/>
      <c r="E132" s="3"/>
      <c r="F132" s="3"/>
      <c r="G132" s="3"/>
      <c r="H132" s="3"/>
    </row>
    <row r="133" spans="1:8" s="18" customFormat="1">
      <c r="A133" s="26"/>
      <c r="C133" s="239"/>
      <c r="E133" s="3"/>
      <c r="F133" s="3"/>
      <c r="G133" s="3"/>
      <c r="H133" s="3"/>
    </row>
    <row r="134" spans="1:8" s="18" customFormat="1">
      <c r="A134" s="26"/>
      <c r="C134" s="239"/>
      <c r="E134" s="3"/>
      <c r="F134" s="3"/>
      <c r="G134" s="3"/>
      <c r="H134" s="3"/>
    </row>
    <row r="135" spans="1:8" s="18" customFormat="1">
      <c r="A135" s="26"/>
      <c r="C135" s="239"/>
      <c r="E135" s="3"/>
      <c r="F135" s="3"/>
      <c r="G135" s="3"/>
      <c r="H135" s="3"/>
    </row>
    <row r="136" spans="1:8" s="18" customFormat="1">
      <c r="A136" s="26"/>
      <c r="C136" s="239"/>
      <c r="E136" s="3"/>
      <c r="F136" s="3"/>
      <c r="G136" s="3"/>
      <c r="H136" s="3"/>
    </row>
    <row r="137" spans="1:8" s="18" customFormat="1">
      <c r="A137" s="26"/>
      <c r="C137" s="239"/>
      <c r="E137" s="3"/>
      <c r="F137" s="3"/>
      <c r="G137" s="3"/>
      <c r="H137" s="3"/>
    </row>
    <row r="138" spans="1:8" s="18" customFormat="1">
      <c r="A138" s="26"/>
      <c r="C138" s="239"/>
      <c r="E138" s="3"/>
      <c r="F138" s="3"/>
      <c r="G138" s="3"/>
      <c r="H138" s="3"/>
    </row>
    <row r="139" spans="1:8" s="18" customFormat="1">
      <c r="A139" s="26"/>
      <c r="C139" s="239"/>
      <c r="E139" s="3"/>
      <c r="F139" s="3"/>
      <c r="G139" s="3"/>
      <c r="H139" s="3"/>
    </row>
    <row r="140" spans="1:8" s="18" customFormat="1">
      <c r="A140" s="26"/>
      <c r="C140" s="239"/>
      <c r="E140" s="3"/>
      <c r="F140" s="3"/>
      <c r="G140" s="3"/>
      <c r="H140" s="3"/>
    </row>
    <row r="141" spans="1:8" s="18" customFormat="1">
      <c r="A141" s="26"/>
      <c r="C141" s="239"/>
      <c r="E141" s="3"/>
      <c r="F141" s="3"/>
      <c r="G141" s="3"/>
      <c r="H141" s="3"/>
    </row>
    <row r="142" spans="1:8" s="18" customFormat="1">
      <c r="A142" s="26"/>
      <c r="C142" s="239"/>
      <c r="E142" s="3"/>
      <c r="F142" s="3"/>
      <c r="G142" s="3"/>
      <c r="H142" s="3"/>
    </row>
    <row r="143" spans="1:8" s="18" customFormat="1">
      <c r="A143" s="26"/>
      <c r="C143" s="239"/>
      <c r="E143" s="3"/>
      <c r="F143" s="3"/>
      <c r="G143" s="3"/>
      <c r="H143" s="3"/>
    </row>
    <row r="144" spans="1:8" s="18" customFormat="1">
      <c r="A144" s="26"/>
      <c r="C144" s="239"/>
      <c r="E144" s="3"/>
      <c r="F144" s="3"/>
      <c r="G144" s="3"/>
      <c r="H144" s="3"/>
    </row>
    <row r="145" spans="1:8" s="18" customFormat="1">
      <c r="A145" s="26"/>
      <c r="C145" s="239"/>
      <c r="E145" s="3"/>
      <c r="F145" s="3"/>
      <c r="G145" s="3"/>
      <c r="H145" s="3"/>
    </row>
    <row r="146" spans="1:8" s="18" customFormat="1">
      <c r="A146" s="26"/>
      <c r="C146" s="239"/>
      <c r="E146" s="3"/>
      <c r="F146" s="3"/>
      <c r="G146" s="3"/>
      <c r="H146" s="3"/>
    </row>
    <row r="147" spans="1:8" s="18" customFormat="1">
      <c r="A147" s="26"/>
      <c r="C147" s="239"/>
      <c r="E147" s="3"/>
      <c r="F147" s="3"/>
      <c r="G147" s="3"/>
      <c r="H147" s="3"/>
    </row>
    <row r="148" spans="1:8" s="18" customFormat="1">
      <c r="A148" s="26"/>
      <c r="C148" s="239"/>
      <c r="E148" s="3"/>
      <c r="F148" s="3"/>
      <c r="G148" s="3"/>
      <c r="H148" s="3"/>
    </row>
    <row r="149" spans="1:8" s="18" customFormat="1">
      <c r="A149" s="26"/>
      <c r="C149" s="239"/>
      <c r="E149" s="3"/>
      <c r="F149" s="3"/>
      <c r="G149" s="3"/>
      <c r="H149" s="3"/>
    </row>
    <row r="150" spans="1:8" s="18" customFormat="1">
      <c r="A150" s="26"/>
      <c r="C150" s="239"/>
      <c r="E150" s="3"/>
      <c r="F150" s="3"/>
      <c r="G150" s="3"/>
      <c r="H150" s="3"/>
    </row>
    <row r="151" spans="1:8" s="18" customFormat="1">
      <c r="A151" s="26"/>
      <c r="C151" s="239"/>
      <c r="E151" s="3"/>
      <c r="F151" s="3"/>
      <c r="G151" s="3"/>
      <c r="H151" s="3"/>
    </row>
    <row r="152" spans="1:8" s="18" customFormat="1">
      <c r="A152" s="26"/>
      <c r="C152" s="239"/>
      <c r="E152" s="3"/>
      <c r="F152" s="3"/>
      <c r="G152" s="3"/>
      <c r="H152" s="3"/>
    </row>
    <row r="153" spans="1:8" s="18" customFormat="1">
      <c r="A153" s="26"/>
      <c r="C153" s="239"/>
      <c r="E153" s="3"/>
      <c r="F153" s="3"/>
      <c r="G153" s="3"/>
      <c r="H153" s="3"/>
    </row>
    <row r="154" spans="1:8" s="18" customFormat="1">
      <c r="A154" s="26"/>
      <c r="C154" s="239"/>
      <c r="E154" s="3"/>
      <c r="F154" s="3"/>
      <c r="G154" s="3"/>
      <c r="H154" s="3"/>
    </row>
    <row r="155" spans="1:8" s="18" customFormat="1">
      <c r="A155" s="26"/>
      <c r="C155" s="239"/>
      <c r="E155" s="3"/>
      <c r="F155" s="3"/>
      <c r="G155" s="3"/>
      <c r="H155" s="3"/>
    </row>
    <row r="156" spans="1:8" s="18" customFormat="1">
      <c r="A156" s="26"/>
      <c r="C156" s="239"/>
      <c r="E156" s="3"/>
      <c r="F156" s="3"/>
      <c r="G156" s="3"/>
      <c r="H156" s="3"/>
    </row>
    <row r="157" spans="1:8" s="18" customFormat="1">
      <c r="A157" s="26"/>
      <c r="C157" s="239"/>
      <c r="E157" s="3"/>
      <c r="F157" s="3"/>
      <c r="G157" s="3"/>
      <c r="H157" s="3"/>
    </row>
    <row r="158" spans="1:8" s="18" customFormat="1">
      <c r="A158" s="26"/>
      <c r="C158" s="239"/>
      <c r="E158" s="3"/>
      <c r="F158" s="3"/>
      <c r="G158" s="3"/>
      <c r="H158" s="3"/>
    </row>
    <row r="159" spans="1:8" s="18" customFormat="1">
      <c r="A159" s="26"/>
      <c r="C159" s="239"/>
      <c r="E159" s="3"/>
      <c r="F159" s="3"/>
      <c r="G159" s="3"/>
      <c r="H159" s="3"/>
    </row>
    <row r="160" spans="1:8" s="18" customFormat="1">
      <c r="A160" s="26"/>
      <c r="C160" s="239"/>
      <c r="E160" s="3"/>
      <c r="F160" s="3"/>
      <c r="G160" s="3"/>
      <c r="H160" s="3"/>
    </row>
    <row r="161" spans="1:8" s="18" customFormat="1">
      <c r="A161" s="26"/>
      <c r="C161" s="239"/>
      <c r="E161" s="3"/>
      <c r="F161" s="3"/>
      <c r="G161" s="3"/>
      <c r="H161" s="3"/>
    </row>
    <row r="162" spans="1:8" s="18" customFormat="1">
      <c r="A162" s="26"/>
      <c r="C162" s="239"/>
      <c r="E162" s="3"/>
      <c r="F162" s="3"/>
      <c r="G162" s="3"/>
      <c r="H162" s="3"/>
    </row>
    <row r="163" spans="1:8" s="18" customFormat="1">
      <c r="A163" s="26"/>
      <c r="C163" s="239"/>
      <c r="E163" s="3"/>
      <c r="F163" s="3"/>
      <c r="G163" s="3"/>
      <c r="H163" s="3"/>
    </row>
    <row r="164" spans="1:8" s="18" customFormat="1">
      <c r="A164" s="26"/>
      <c r="C164" s="239"/>
      <c r="E164" s="3"/>
      <c r="F164" s="3"/>
      <c r="G164" s="3"/>
      <c r="H164" s="3"/>
    </row>
    <row r="165" spans="1:8" s="18" customFormat="1">
      <c r="A165" s="26"/>
      <c r="C165" s="239"/>
      <c r="E165" s="3"/>
      <c r="F165" s="3"/>
      <c r="G165" s="3"/>
      <c r="H165" s="3"/>
    </row>
    <row r="166" spans="1:8" s="18" customFormat="1">
      <c r="A166" s="26"/>
      <c r="C166" s="239"/>
      <c r="E166" s="3"/>
      <c r="F166" s="3"/>
      <c r="G166" s="3"/>
      <c r="H166" s="3"/>
    </row>
    <row r="167" spans="1:8" s="18" customFormat="1">
      <c r="A167" s="26"/>
      <c r="C167" s="239"/>
      <c r="E167" s="3"/>
      <c r="F167" s="3"/>
      <c r="G167" s="3"/>
      <c r="H167" s="3"/>
    </row>
    <row r="168" spans="1:8" s="18" customFormat="1">
      <c r="A168" s="26"/>
      <c r="C168" s="239"/>
      <c r="E168" s="3"/>
      <c r="F168" s="3"/>
      <c r="G168" s="3"/>
      <c r="H168" s="3"/>
    </row>
    <row r="169" spans="1:8" s="18" customFormat="1">
      <c r="A169" s="26"/>
      <c r="C169" s="239"/>
      <c r="E169" s="3"/>
      <c r="F169" s="3"/>
      <c r="G169" s="3"/>
      <c r="H169" s="3"/>
    </row>
    <row r="170" spans="1:8" s="18" customFormat="1">
      <c r="A170" s="26"/>
      <c r="C170" s="239"/>
      <c r="E170" s="3"/>
      <c r="F170" s="3"/>
      <c r="G170" s="3"/>
      <c r="H170" s="3"/>
    </row>
    <row r="171" spans="1:8" s="18" customFormat="1">
      <c r="A171" s="26"/>
      <c r="C171" s="239"/>
      <c r="E171" s="3"/>
      <c r="F171" s="3"/>
      <c r="G171" s="3"/>
      <c r="H171" s="3"/>
    </row>
    <row r="172" spans="1:8" s="18" customFormat="1">
      <c r="A172" s="26"/>
      <c r="C172" s="239"/>
      <c r="E172" s="3"/>
      <c r="F172" s="3"/>
      <c r="G172" s="3"/>
      <c r="H172" s="3"/>
    </row>
    <row r="173" spans="1:8" s="18" customFormat="1">
      <c r="A173" s="26"/>
      <c r="C173" s="239"/>
      <c r="E173" s="3"/>
      <c r="F173" s="3"/>
      <c r="G173" s="3"/>
      <c r="H173" s="3"/>
    </row>
    <row r="174" spans="1:8" s="18" customFormat="1">
      <c r="A174" s="26"/>
      <c r="C174" s="239"/>
      <c r="E174" s="3"/>
      <c r="F174" s="3"/>
      <c r="G174" s="3"/>
      <c r="H174" s="3"/>
    </row>
    <row r="175" spans="1:8" s="18" customFormat="1">
      <c r="A175" s="26"/>
      <c r="C175" s="239"/>
      <c r="E175" s="3"/>
      <c r="F175" s="3"/>
      <c r="G175" s="3"/>
      <c r="H175" s="3"/>
    </row>
    <row r="176" spans="1:8" s="18" customFormat="1">
      <c r="A176" s="26"/>
      <c r="C176" s="239"/>
      <c r="E176" s="3"/>
      <c r="F176" s="3"/>
      <c r="G176" s="3"/>
      <c r="H176" s="3"/>
    </row>
    <row r="177" spans="1:8" s="18" customFormat="1">
      <c r="A177" s="26"/>
      <c r="C177" s="239"/>
      <c r="E177" s="3"/>
      <c r="F177" s="3"/>
      <c r="G177" s="3"/>
      <c r="H177" s="3"/>
    </row>
    <row r="178" spans="1:8" s="18" customFormat="1">
      <c r="A178" s="26"/>
      <c r="C178" s="239"/>
      <c r="E178" s="3"/>
      <c r="F178" s="3"/>
      <c r="G178" s="3"/>
      <c r="H178" s="3"/>
    </row>
    <row r="179" spans="1:8" s="18" customFormat="1">
      <c r="A179" s="26"/>
      <c r="C179" s="239"/>
      <c r="E179" s="3"/>
      <c r="F179" s="3"/>
      <c r="G179" s="3"/>
      <c r="H179" s="3"/>
    </row>
    <row r="180" spans="1:8" s="18" customFormat="1">
      <c r="A180" s="26"/>
      <c r="C180" s="239"/>
      <c r="E180" s="3"/>
      <c r="F180" s="3"/>
      <c r="G180" s="3"/>
      <c r="H180" s="3"/>
    </row>
    <row r="181" spans="1:8" s="18" customFormat="1">
      <c r="A181" s="26"/>
      <c r="C181" s="239"/>
      <c r="E181" s="3"/>
      <c r="F181" s="3"/>
      <c r="G181" s="3"/>
      <c r="H181" s="3"/>
    </row>
    <row r="182" spans="1:8" s="18" customFormat="1">
      <c r="A182" s="26"/>
      <c r="C182" s="239"/>
      <c r="E182" s="3"/>
      <c r="F182" s="3"/>
      <c r="G182" s="3"/>
      <c r="H182" s="3"/>
    </row>
    <row r="183" spans="1:8" s="18" customFormat="1">
      <c r="A183" s="26"/>
      <c r="C183" s="239"/>
      <c r="E183" s="3"/>
      <c r="F183" s="3"/>
      <c r="G183" s="3"/>
      <c r="H183" s="3"/>
    </row>
    <row r="184" spans="1:8" s="18" customFormat="1">
      <c r="A184" s="26"/>
      <c r="C184" s="239"/>
      <c r="E184" s="3"/>
      <c r="F184" s="3"/>
      <c r="G184" s="3"/>
      <c r="H184" s="3"/>
    </row>
    <row r="185" spans="1:8" s="18" customFormat="1">
      <c r="A185" s="26"/>
      <c r="C185" s="239"/>
      <c r="E185" s="3"/>
      <c r="F185" s="3"/>
      <c r="G185" s="3"/>
      <c r="H185" s="3"/>
    </row>
    <row r="186" spans="1:8" s="18" customFormat="1">
      <c r="A186" s="26"/>
      <c r="C186" s="239"/>
      <c r="E186" s="3"/>
      <c r="F186" s="3"/>
      <c r="G186" s="3"/>
      <c r="H186" s="3"/>
    </row>
    <row r="187" spans="1:8" s="18" customFormat="1">
      <c r="A187" s="26"/>
      <c r="C187" s="239"/>
      <c r="E187" s="3"/>
      <c r="F187" s="3"/>
      <c r="G187" s="3"/>
      <c r="H187" s="3"/>
    </row>
    <row r="188" spans="1:8" s="18" customFormat="1">
      <c r="A188" s="26"/>
      <c r="C188" s="239"/>
      <c r="E188" s="3"/>
      <c r="F188" s="3"/>
      <c r="G188" s="3"/>
      <c r="H188" s="3"/>
    </row>
    <row r="189" spans="1:8" s="18" customFormat="1">
      <c r="A189" s="26"/>
      <c r="C189" s="239"/>
      <c r="E189" s="3"/>
      <c r="F189" s="3"/>
      <c r="G189" s="3"/>
      <c r="H189" s="3"/>
    </row>
    <row r="190" spans="1:8" s="18" customFormat="1">
      <c r="A190" s="26"/>
      <c r="C190" s="239"/>
      <c r="E190" s="3"/>
      <c r="F190" s="3"/>
      <c r="G190" s="3"/>
      <c r="H190" s="3"/>
    </row>
    <row r="191" spans="1:8" s="18" customFormat="1">
      <c r="A191" s="26"/>
      <c r="C191" s="239"/>
      <c r="E191" s="3"/>
      <c r="F191" s="3"/>
      <c r="G191" s="3"/>
      <c r="H191" s="3"/>
    </row>
    <row r="192" spans="1:8" s="18" customFormat="1">
      <c r="A192" s="26"/>
      <c r="C192" s="239"/>
      <c r="E192" s="3"/>
      <c r="F192" s="3"/>
      <c r="G192" s="3"/>
      <c r="H192" s="3"/>
    </row>
    <row r="193" spans="1:8" s="18" customFormat="1">
      <c r="A193" s="26"/>
      <c r="C193" s="239"/>
      <c r="E193" s="3"/>
      <c r="F193" s="3"/>
      <c r="G193" s="3"/>
      <c r="H193" s="3"/>
    </row>
    <row r="194" spans="1:8" s="18" customFormat="1">
      <c r="A194" s="26"/>
      <c r="C194" s="239"/>
      <c r="E194" s="3"/>
      <c r="F194" s="3"/>
      <c r="G194" s="3"/>
      <c r="H194" s="3"/>
    </row>
    <row r="195" spans="1:8" s="18" customFormat="1">
      <c r="A195" s="26"/>
      <c r="C195" s="239"/>
      <c r="E195" s="3"/>
      <c r="F195" s="3"/>
      <c r="G195" s="3"/>
      <c r="H195" s="3"/>
    </row>
    <row r="196" spans="1:8" s="18" customFormat="1">
      <c r="A196" s="26"/>
      <c r="C196" s="239"/>
      <c r="E196" s="3"/>
      <c r="F196" s="3"/>
      <c r="G196" s="3"/>
      <c r="H196" s="3"/>
    </row>
    <row r="197" spans="1:8" s="18" customFormat="1">
      <c r="A197" s="26"/>
      <c r="C197" s="239"/>
      <c r="E197" s="3"/>
      <c r="F197" s="3"/>
      <c r="G197" s="3"/>
      <c r="H197" s="3"/>
    </row>
    <row r="198" spans="1:8" s="18" customFormat="1">
      <c r="A198" s="26"/>
      <c r="C198" s="239"/>
      <c r="E198" s="3"/>
      <c r="F198" s="3"/>
      <c r="G198" s="3"/>
      <c r="H198" s="3"/>
    </row>
    <row r="199" spans="1:8" s="18" customFormat="1">
      <c r="A199" s="26"/>
      <c r="C199" s="239"/>
      <c r="E199" s="3"/>
      <c r="F199" s="3"/>
      <c r="G199" s="3"/>
      <c r="H199" s="3"/>
    </row>
    <row r="200" spans="1:8" s="18" customFormat="1">
      <c r="A200" s="26"/>
      <c r="C200" s="239"/>
      <c r="E200" s="3"/>
      <c r="F200" s="3"/>
      <c r="G200" s="3"/>
      <c r="H200" s="3"/>
    </row>
    <row r="201" spans="1:8" s="18" customFormat="1">
      <c r="A201" s="26"/>
      <c r="C201" s="239"/>
      <c r="E201" s="3"/>
      <c r="F201" s="3"/>
      <c r="G201" s="3"/>
      <c r="H201" s="3"/>
    </row>
    <row r="202" spans="1:8" s="18" customFormat="1">
      <c r="A202" s="26"/>
      <c r="C202" s="239"/>
      <c r="E202" s="3"/>
      <c r="F202" s="3"/>
      <c r="G202" s="3"/>
      <c r="H202" s="3"/>
    </row>
    <row r="203" spans="1:8" s="18" customFormat="1">
      <c r="A203" s="26"/>
      <c r="C203" s="239"/>
      <c r="E203" s="3"/>
      <c r="F203" s="3"/>
      <c r="G203" s="3"/>
      <c r="H203" s="3"/>
    </row>
    <row r="204" spans="1:8" s="18" customFormat="1">
      <c r="A204" s="26"/>
      <c r="C204" s="239"/>
      <c r="E204" s="3"/>
      <c r="F204" s="3"/>
      <c r="G204" s="3"/>
      <c r="H204" s="3"/>
    </row>
    <row r="205" spans="1:8" s="18" customFormat="1">
      <c r="A205" s="26"/>
      <c r="C205" s="239"/>
      <c r="E205" s="3"/>
      <c r="F205" s="3"/>
      <c r="G205" s="3"/>
      <c r="H205" s="3"/>
    </row>
    <row r="206" spans="1:8" s="18" customFormat="1">
      <c r="A206" s="26"/>
      <c r="C206" s="239"/>
      <c r="E206" s="3"/>
      <c r="F206" s="3"/>
      <c r="G206" s="3"/>
      <c r="H206" s="3"/>
    </row>
    <row r="207" spans="1:8" s="18" customFormat="1">
      <c r="A207" s="26"/>
      <c r="C207" s="239"/>
      <c r="E207" s="3"/>
      <c r="F207" s="3"/>
      <c r="G207" s="3"/>
      <c r="H207" s="3"/>
    </row>
    <row r="208" spans="1:8" s="18" customFormat="1">
      <c r="A208" s="26"/>
      <c r="C208" s="239"/>
      <c r="E208" s="3"/>
      <c r="F208" s="3"/>
      <c r="G208" s="3"/>
      <c r="H208" s="3"/>
    </row>
    <row r="209" spans="1:8" s="18" customFormat="1">
      <c r="A209" s="26"/>
      <c r="C209" s="239"/>
      <c r="E209" s="3"/>
      <c r="F209" s="3"/>
      <c r="G209" s="3"/>
      <c r="H209" s="3"/>
    </row>
    <row r="210" spans="1:8" s="18" customFormat="1">
      <c r="A210" s="26"/>
      <c r="C210" s="239"/>
      <c r="E210" s="3"/>
      <c r="F210" s="3"/>
      <c r="G210" s="3"/>
      <c r="H210" s="3"/>
    </row>
    <row r="211" spans="1:8" s="18" customFormat="1">
      <c r="A211" s="26"/>
      <c r="C211" s="239"/>
      <c r="E211" s="3"/>
      <c r="F211" s="3"/>
      <c r="G211" s="3"/>
      <c r="H211" s="3"/>
    </row>
    <row r="212" spans="1:8" s="18" customFormat="1">
      <c r="A212" s="26"/>
      <c r="C212" s="239"/>
      <c r="E212" s="3"/>
      <c r="F212" s="3"/>
      <c r="G212" s="3"/>
      <c r="H212" s="3"/>
    </row>
    <row r="213" spans="1:8" s="18" customFormat="1">
      <c r="A213" s="26"/>
      <c r="C213" s="239"/>
      <c r="E213" s="3"/>
      <c r="F213" s="3"/>
      <c r="G213" s="3"/>
      <c r="H213" s="3"/>
    </row>
    <row r="214" spans="1:8" s="18" customFormat="1">
      <c r="A214" s="26"/>
      <c r="C214" s="239"/>
      <c r="E214" s="3"/>
      <c r="F214" s="3"/>
      <c r="G214" s="3"/>
      <c r="H214" s="3"/>
    </row>
    <row r="215" spans="1:8" s="18" customFormat="1">
      <c r="A215" s="26"/>
      <c r="C215" s="239"/>
      <c r="E215" s="3"/>
      <c r="F215" s="3"/>
      <c r="G215" s="3"/>
      <c r="H215" s="3"/>
    </row>
    <row r="216" spans="1:8" s="18" customFormat="1">
      <c r="A216" s="26"/>
      <c r="C216" s="239"/>
      <c r="E216" s="3"/>
      <c r="F216" s="3"/>
      <c r="G216" s="3"/>
      <c r="H216" s="3"/>
    </row>
    <row r="217" spans="1:8" s="18" customFormat="1">
      <c r="A217" s="26"/>
      <c r="C217" s="239"/>
      <c r="E217" s="3"/>
      <c r="F217" s="3"/>
      <c r="G217" s="3"/>
      <c r="H217" s="3"/>
    </row>
    <row r="218" spans="1:8" s="18" customFormat="1">
      <c r="A218" s="26"/>
      <c r="C218" s="239"/>
      <c r="E218" s="3"/>
      <c r="F218" s="3"/>
      <c r="G218" s="3"/>
      <c r="H218" s="3"/>
    </row>
    <row r="219" spans="1:8" s="18" customFormat="1">
      <c r="A219" s="26"/>
      <c r="C219" s="239"/>
      <c r="E219" s="3"/>
      <c r="F219" s="3"/>
      <c r="G219" s="3"/>
      <c r="H219" s="3"/>
    </row>
    <row r="220" spans="1:8" s="18" customFormat="1">
      <c r="A220" s="26"/>
      <c r="C220" s="239"/>
      <c r="E220" s="3"/>
      <c r="F220" s="3"/>
      <c r="G220" s="3"/>
      <c r="H220" s="3"/>
    </row>
    <row r="221" spans="1:8" s="18" customFormat="1">
      <c r="A221" s="26"/>
      <c r="C221" s="239"/>
      <c r="E221" s="3"/>
      <c r="F221" s="3"/>
      <c r="G221" s="3"/>
      <c r="H221" s="3"/>
    </row>
    <row r="222" spans="1:8" s="18" customFormat="1">
      <c r="A222" s="26"/>
      <c r="C222" s="239"/>
      <c r="E222" s="3"/>
      <c r="F222" s="3"/>
      <c r="G222" s="3"/>
      <c r="H222" s="3"/>
    </row>
    <row r="223" spans="1:8" s="18" customFormat="1">
      <c r="A223" s="26"/>
      <c r="C223" s="239"/>
      <c r="E223" s="3"/>
      <c r="F223" s="3"/>
      <c r="G223" s="3"/>
      <c r="H223" s="3"/>
    </row>
    <row r="224" spans="1:8" s="18" customFormat="1">
      <c r="A224" s="26"/>
      <c r="C224" s="239"/>
      <c r="E224" s="3"/>
      <c r="F224" s="3"/>
      <c r="G224" s="3"/>
      <c r="H224" s="3"/>
    </row>
    <row r="225" spans="1:8" s="18" customFormat="1">
      <c r="A225" s="26"/>
      <c r="C225" s="239"/>
      <c r="E225" s="3"/>
      <c r="F225" s="3"/>
      <c r="G225" s="3"/>
      <c r="H225" s="3"/>
    </row>
    <row r="226" spans="1:8" s="18" customFormat="1">
      <c r="A226" s="26"/>
      <c r="C226" s="239"/>
      <c r="E226" s="3"/>
      <c r="F226" s="3"/>
      <c r="G226" s="3"/>
      <c r="H226" s="3"/>
    </row>
    <row r="227" spans="1:8" s="18" customFormat="1">
      <c r="A227" s="26"/>
      <c r="C227" s="239"/>
      <c r="E227" s="3"/>
      <c r="F227" s="3"/>
      <c r="G227" s="3"/>
      <c r="H227" s="3"/>
    </row>
    <row r="228" spans="1:8" s="18" customFormat="1">
      <c r="A228" s="26"/>
      <c r="C228" s="239"/>
      <c r="E228" s="3"/>
      <c r="F228" s="3"/>
      <c r="G228" s="3"/>
      <c r="H228" s="3"/>
    </row>
    <row r="229" spans="1:8" s="18" customFormat="1">
      <c r="A229" s="26"/>
      <c r="C229" s="239"/>
      <c r="E229" s="3"/>
      <c r="F229" s="3"/>
      <c r="G229" s="3"/>
      <c r="H229" s="3"/>
    </row>
    <row r="230" spans="1:8" s="18" customFormat="1">
      <c r="A230" s="26"/>
      <c r="C230" s="239"/>
      <c r="E230" s="3"/>
      <c r="F230" s="3"/>
      <c r="G230" s="3"/>
      <c r="H230" s="3"/>
    </row>
    <row r="231" spans="1:8" s="18" customFormat="1">
      <c r="A231" s="26"/>
      <c r="C231" s="239"/>
      <c r="E231" s="3"/>
      <c r="F231" s="3"/>
      <c r="G231" s="3"/>
      <c r="H231" s="3"/>
    </row>
    <row r="232" spans="1:8" s="18" customFormat="1">
      <c r="A232" s="26"/>
      <c r="C232" s="239"/>
      <c r="E232" s="3"/>
      <c r="F232" s="3"/>
      <c r="G232" s="3"/>
      <c r="H232" s="3"/>
    </row>
    <row r="233" spans="1:8" s="18" customFormat="1">
      <c r="A233" s="26"/>
      <c r="C233" s="239"/>
      <c r="E233" s="3"/>
      <c r="F233" s="3"/>
      <c r="G233" s="3"/>
      <c r="H233" s="3"/>
    </row>
    <row r="234" spans="1:8" s="18" customFormat="1">
      <c r="A234" s="26"/>
      <c r="C234" s="239"/>
      <c r="E234" s="3"/>
      <c r="F234" s="3"/>
      <c r="G234" s="3"/>
      <c r="H234" s="3"/>
    </row>
    <row r="235" spans="1:8" s="18" customFormat="1">
      <c r="A235" s="26"/>
      <c r="C235" s="239"/>
      <c r="E235" s="3"/>
      <c r="F235" s="3"/>
      <c r="G235" s="3"/>
      <c r="H235" s="3"/>
    </row>
    <row r="236" spans="1:8" s="18" customFormat="1">
      <c r="A236" s="26"/>
      <c r="C236" s="239"/>
      <c r="E236" s="3"/>
      <c r="F236" s="3"/>
      <c r="G236" s="3"/>
      <c r="H236" s="3"/>
    </row>
    <row r="237" spans="1:8" s="18" customFormat="1">
      <c r="A237" s="26"/>
      <c r="C237" s="239"/>
      <c r="E237" s="3"/>
      <c r="F237" s="3"/>
      <c r="G237" s="3"/>
      <c r="H237" s="3"/>
    </row>
    <row r="238" spans="1:8" s="18" customFormat="1">
      <c r="A238" s="26"/>
      <c r="C238" s="239"/>
      <c r="E238" s="3"/>
      <c r="F238" s="3"/>
      <c r="G238" s="3"/>
      <c r="H238" s="3"/>
    </row>
    <row r="239" spans="1:8" s="18" customFormat="1">
      <c r="A239" s="26"/>
      <c r="C239" s="239"/>
      <c r="E239" s="3"/>
      <c r="F239" s="3"/>
      <c r="G239" s="3"/>
      <c r="H239" s="3"/>
    </row>
    <row r="240" spans="1:8" s="18" customFormat="1">
      <c r="A240" s="26"/>
      <c r="C240" s="239"/>
      <c r="E240" s="3"/>
      <c r="F240" s="3"/>
      <c r="G240" s="3"/>
      <c r="H240" s="3"/>
    </row>
    <row r="241" spans="1:8" s="18" customFormat="1">
      <c r="A241" s="26"/>
      <c r="C241" s="239"/>
      <c r="E241" s="3"/>
      <c r="F241" s="3"/>
      <c r="G241" s="3"/>
      <c r="H241" s="3"/>
    </row>
    <row r="242" spans="1:8" s="18" customFormat="1">
      <c r="A242" s="26"/>
      <c r="C242" s="239"/>
      <c r="E242" s="3"/>
      <c r="F242" s="3"/>
      <c r="G242" s="3"/>
      <c r="H242" s="3"/>
    </row>
    <row r="243" spans="1:8" s="18" customFormat="1">
      <c r="A243" s="26"/>
      <c r="C243" s="239"/>
      <c r="E243" s="3"/>
      <c r="F243" s="3"/>
      <c r="G243" s="3"/>
      <c r="H243" s="3"/>
    </row>
    <row r="244" spans="1:8" s="18" customFormat="1">
      <c r="A244" s="26"/>
      <c r="C244" s="239"/>
      <c r="E244" s="3"/>
      <c r="F244" s="3"/>
      <c r="G244" s="3"/>
      <c r="H244" s="3"/>
    </row>
    <row r="245" spans="1:8" s="18" customFormat="1">
      <c r="A245" s="26"/>
      <c r="C245" s="239"/>
      <c r="E245" s="3"/>
      <c r="F245" s="3"/>
      <c r="G245" s="3"/>
      <c r="H245" s="3"/>
    </row>
    <row r="246" spans="1:8" s="18" customFormat="1">
      <c r="A246" s="26"/>
      <c r="C246" s="239"/>
      <c r="E246" s="3"/>
      <c r="F246" s="3"/>
      <c r="G246" s="3"/>
      <c r="H246" s="3"/>
    </row>
    <row r="247" spans="1:8" s="18" customFormat="1">
      <c r="A247" s="26"/>
      <c r="C247" s="239"/>
      <c r="E247" s="3"/>
      <c r="F247" s="3"/>
      <c r="G247" s="3"/>
      <c r="H247" s="3"/>
    </row>
    <row r="248" spans="1:8" s="18" customFormat="1">
      <c r="A248" s="26"/>
      <c r="C248" s="239"/>
      <c r="E248" s="3"/>
      <c r="F248" s="3"/>
      <c r="G248" s="3"/>
      <c r="H248" s="3"/>
    </row>
    <row r="249" spans="1:8" s="18" customFormat="1">
      <c r="A249" s="26"/>
      <c r="C249" s="239"/>
      <c r="E249" s="3"/>
      <c r="F249" s="3"/>
      <c r="G249" s="3"/>
      <c r="H249" s="3"/>
    </row>
    <row r="250" spans="1:8" s="18" customFormat="1">
      <c r="A250" s="26"/>
      <c r="C250" s="239"/>
      <c r="E250" s="3"/>
      <c r="F250" s="3"/>
      <c r="G250" s="3"/>
      <c r="H250" s="3"/>
    </row>
    <row r="251" spans="1:8" s="18" customFormat="1">
      <c r="A251" s="26"/>
      <c r="C251" s="239"/>
      <c r="E251" s="3"/>
      <c r="F251" s="3"/>
      <c r="G251" s="3"/>
      <c r="H251" s="3"/>
    </row>
  </sheetData>
  <mergeCells count="20">
    <mergeCell ref="C100:D100"/>
    <mergeCell ref="G100:H100"/>
    <mergeCell ref="C99:D99"/>
    <mergeCell ref="G99:H99"/>
    <mergeCell ref="A78:H78"/>
    <mergeCell ref="C79:D79"/>
    <mergeCell ref="E79:E80"/>
    <mergeCell ref="F79:F80"/>
    <mergeCell ref="G79:G80"/>
    <mergeCell ref="H79:H80"/>
    <mergeCell ref="A2:H2"/>
    <mergeCell ref="A1:H1"/>
    <mergeCell ref="A51:H51"/>
    <mergeCell ref="A69:H69"/>
    <mergeCell ref="A4:A5"/>
    <mergeCell ref="B4:B5"/>
    <mergeCell ref="A7:H7"/>
    <mergeCell ref="E4:H4"/>
    <mergeCell ref="C4:D4"/>
    <mergeCell ref="A44:H44"/>
  </mergeCells>
  <phoneticPr fontId="3" type="noConversion"/>
  <pageMargins left="0.39370078740157483" right="0.39370078740157483" top="0.78740157480314965" bottom="0.39370078740157483" header="0.39370078740157483" footer="0.19685039370078741"/>
  <pageSetup paperSize="9" scale="72" fitToHeight="0" orientation="landscape" verticalDpi="300" r:id="rId1"/>
  <headerFooter alignWithMargins="0"/>
  <ignoredErrors>
    <ignoredError sqref="B81:B8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2:P346"/>
  <sheetViews>
    <sheetView view="pageBreakPreview" topLeftCell="A107" zoomScale="70" zoomScaleSheetLayoutView="70" workbookViewId="0">
      <selection activeCell="B123" sqref="B123"/>
    </sheetView>
  </sheetViews>
  <sheetFormatPr defaultRowHeight="18.75"/>
  <cols>
    <col min="1" max="1" width="9.140625" style="27"/>
    <col min="2" max="2" width="61.28515625" style="27" customWidth="1"/>
    <col min="3" max="3" width="12" style="53" customWidth="1"/>
    <col min="4" max="4" width="16.140625" style="53" customWidth="1"/>
    <col min="5" max="5" width="16.7109375" style="228" customWidth="1"/>
    <col min="6" max="6" width="16.140625" style="231" customWidth="1"/>
    <col min="7" max="7" width="17.42578125" style="27" customWidth="1"/>
    <col min="8" max="8" width="17.5703125" style="27" customWidth="1"/>
    <col min="9" max="9" width="10.7109375" style="27" customWidth="1"/>
    <col min="10" max="10" width="12.7109375" style="27" customWidth="1"/>
    <col min="11" max="11" width="16.28515625" style="27" customWidth="1"/>
    <col min="12" max="16384" width="9.140625" style="27"/>
  </cols>
  <sheetData>
    <row r="2" spans="1:9" ht="20.25">
      <c r="B2" s="372" t="s">
        <v>102</v>
      </c>
      <c r="C2" s="372"/>
      <c r="D2" s="372"/>
      <c r="E2" s="372"/>
      <c r="F2" s="372"/>
    </row>
    <row r="3" spans="1:9">
      <c r="B3" s="28"/>
      <c r="C3" s="29"/>
      <c r="D3" s="28"/>
      <c r="E3" s="232"/>
      <c r="F3" s="232"/>
      <c r="H3" s="27" t="s">
        <v>67</v>
      </c>
    </row>
    <row r="4" spans="1:9" ht="73.5" customHeight="1">
      <c r="A4" s="32" t="s">
        <v>78</v>
      </c>
      <c r="B4" s="33" t="s">
        <v>25</v>
      </c>
      <c r="C4" s="1" t="s">
        <v>6</v>
      </c>
      <c r="D4" s="1" t="s">
        <v>369</v>
      </c>
      <c r="E4" s="143" t="s">
        <v>370</v>
      </c>
      <c r="F4" s="143" t="s">
        <v>371</v>
      </c>
      <c r="G4" s="1" t="s">
        <v>110</v>
      </c>
      <c r="H4" s="1" t="s">
        <v>112</v>
      </c>
    </row>
    <row r="5" spans="1:9" ht="30.75" customHeight="1">
      <c r="A5" s="32">
        <v>1</v>
      </c>
      <c r="B5" s="33">
        <v>2</v>
      </c>
      <c r="C5" s="1">
        <v>3</v>
      </c>
      <c r="D5" s="1">
        <v>4</v>
      </c>
      <c r="E5" s="143">
        <v>5</v>
      </c>
      <c r="F5" s="143">
        <v>6</v>
      </c>
      <c r="G5" s="32">
        <v>7</v>
      </c>
      <c r="H5" s="32">
        <v>8</v>
      </c>
    </row>
    <row r="6" spans="1:9" ht="30.75" customHeight="1">
      <c r="A6" s="407" t="s">
        <v>77</v>
      </c>
      <c r="B6" s="407"/>
      <c r="C6" s="1"/>
      <c r="D6" s="277">
        <f>D7+D10+D20+D22</f>
        <v>58169.1</v>
      </c>
      <c r="E6" s="277">
        <f>E7+E10+E20+E22</f>
        <v>38198.399999999994</v>
      </c>
      <c r="F6" s="140">
        <f>F7+F10+F20+F22</f>
        <v>28574.400000000001</v>
      </c>
      <c r="G6" s="216">
        <f>(F6-E6)</f>
        <v>-9623.9999999999927</v>
      </c>
      <c r="H6" s="216">
        <f>(F6/E6)*100</f>
        <v>74.805227444081453</v>
      </c>
    </row>
    <row r="7" spans="1:9" ht="40.5" customHeight="1">
      <c r="A7" s="408" t="s">
        <v>76</v>
      </c>
      <c r="B7" s="408"/>
      <c r="C7" s="34">
        <v>1000</v>
      </c>
      <c r="D7" s="37">
        <f>D8+D9</f>
        <v>37817.800000000003</v>
      </c>
      <c r="E7" s="37">
        <f>E8+E9</f>
        <v>33153.599999999999</v>
      </c>
      <c r="F7" s="37">
        <f>F8+F9</f>
        <v>24218.5</v>
      </c>
      <c r="G7" s="35">
        <f t="shared" ref="G7:G121" si="0">F7-E7</f>
        <v>-8935.0999999999985</v>
      </c>
      <c r="H7" s="137">
        <f t="shared" ref="H7:H66" si="1">(F7/E7)*100</f>
        <v>73.049382269195505</v>
      </c>
    </row>
    <row r="8" spans="1:9" ht="42.75" customHeight="1">
      <c r="A8" s="1">
        <v>1</v>
      </c>
      <c r="B8" s="113" t="s">
        <v>239</v>
      </c>
      <c r="C8" s="134"/>
      <c r="D8" s="39">
        <v>37734.5</v>
      </c>
      <c r="E8" s="39">
        <v>32570</v>
      </c>
      <c r="F8" s="39">
        <v>24020.9</v>
      </c>
      <c r="G8" s="36">
        <f t="shared" ref="G8:G9" si="2">F8-E8</f>
        <v>-8549.0999999999985</v>
      </c>
      <c r="H8" s="136">
        <f t="shared" ref="H8:H9" si="3">(F8/E8)*100</f>
        <v>73.751611912803199</v>
      </c>
    </row>
    <row r="9" spans="1:9" ht="42.75" customHeight="1">
      <c r="A9" s="32">
        <v>2</v>
      </c>
      <c r="B9" s="126" t="s">
        <v>240</v>
      </c>
      <c r="C9" s="1"/>
      <c r="D9" s="39">
        <v>83.3</v>
      </c>
      <c r="E9" s="39">
        <v>583.6</v>
      </c>
      <c r="F9" s="39">
        <v>197.6</v>
      </c>
      <c r="G9" s="36">
        <f t="shared" si="2"/>
        <v>-386</v>
      </c>
      <c r="H9" s="136">
        <f t="shared" si="3"/>
        <v>33.858807402330356</v>
      </c>
    </row>
    <row r="10" spans="1:9" ht="30.75" customHeight="1">
      <c r="A10" s="409" t="s">
        <v>37</v>
      </c>
      <c r="B10" s="409"/>
      <c r="C10" s="34">
        <v>1040</v>
      </c>
      <c r="D10" s="37">
        <f>D11+D12+D13+D14+D15+D16+D18+D19+D17</f>
        <v>19037.5</v>
      </c>
      <c r="E10" s="37">
        <f t="shared" ref="E10:F10" si="4">E11+E12+E13+E14+E15+E16+E18+E19+E17</f>
        <v>3694.1</v>
      </c>
      <c r="F10" s="37">
        <f t="shared" si="4"/>
        <v>3104.5</v>
      </c>
      <c r="G10" s="35">
        <f t="shared" si="0"/>
        <v>-589.59999999999991</v>
      </c>
      <c r="H10" s="137">
        <f t="shared" si="1"/>
        <v>84.039414201023249</v>
      </c>
    </row>
    <row r="11" spans="1:9" ht="38.25" customHeight="1">
      <c r="A11" s="32">
        <v>1</v>
      </c>
      <c r="B11" s="135" t="s">
        <v>241</v>
      </c>
      <c r="C11" s="34"/>
      <c r="D11" s="39">
        <v>10479.299999999999</v>
      </c>
      <c r="E11" s="39">
        <v>3163.5</v>
      </c>
      <c r="F11" s="39">
        <v>2102</v>
      </c>
      <c r="G11" s="36">
        <f t="shared" ref="G11:G19" si="5">F11-E11</f>
        <v>-1061.5</v>
      </c>
      <c r="H11" s="136">
        <f>(F11/E11)*100</f>
        <v>66.445392761182234</v>
      </c>
    </row>
    <row r="12" spans="1:9" ht="1.5" hidden="1" customHeight="1">
      <c r="A12" s="32">
        <v>2</v>
      </c>
      <c r="B12" s="135"/>
      <c r="C12" s="34"/>
      <c r="D12" s="39">
        <v>0</v>
      </c>
      <c r="E12" s="39">
        <v>0</v>
      </c>
      <c r="F12" s="39">
        <v>0</v>
      </c>
      <c r="G12" s="36">
        <f t="shared" si="5"/>
        <v>0</v>
      </c>
      <c r="H12" s="36"/>
    </row>
    <row r="13" spans="1:9" ht="40.5" customHeight="1">
      <c r="A13" s="32">
        <v>2</v>
      </c>
      <c r="B13" s="135" t="s">
        <v>242</v>
      </c>
      <c r="C13" s="34"/>
      <c r="D13" s="39">
        <v>149.1</v>
      </c>
      <c r="E13" s="39">
        <v>361.4</v>
      </c>
      <c r="F13" s="39">
        <v>0</v>
      </c>
      <c r="G13" s="36">
        <f t="shared" si="5"/>
        <v>-361.4</v>
      </c>
      <c r="H13" s="36">
        <f t="shared" ref="H13:H19" si="6">(F13/E13)*100</f>
        <v>0</v>
      </c>
    </row>
    <row r="14" spans="1:9" ht="45" customHeight="1">
      <c r="A14" s="32">
        <v>3</v>
      </c>
      <c r="B14" s="135" t="s">
        <v>243</v>
      </c>
      <c r="C14" s="34"/>
      <c r="D14" s="39">
        <v>8115.1</v>
      </c>
      <c r="E14" s="39"/>
      <c r="F14" s="39">
        <f>754.3-0.2</f>
        <v>754.09999999999991</v>
      </c>
      <c r="G14" s="36">
        <f t="shared" si="5"/>
        <v>754.09999999999991</v>
      </c>
      <c r="H14" s="309" t="e">
        <f t="shared" si="6"/>
        <v>#DIV/0!</v>
      </c>
      <c r="I14" s="223"/>
    </row>
    <row r="15" spans="1:9" ht="30.75" customHeight="1">
      <c r="A15" s="32">
        <v>4</v>
      </c>
      <c r="B15" s="145" t="s">
        <v>244</v>
      </c>
      <c r="C15" s="34"/>
      <c r="D15" s="39">
        <v>288.39999999999998</v>
      </c>
      <c r="E15" s="39"/>
      <c r="F15" s="39">
        <v>145.4</v>
      </c>
      <c r="G15" s="36">
        <f t="shared" si="5"/>
        <v>145.4</v>
      </c>
      <c r="H15" s="309" t="e">
        <f t="shared" si="6"/>
        <v>#DIV/0!</v>
      </c>
      <c r="I15" s="223" t="s">
        <v>286</v>
      </c>
    </row>
    <row r="16" spans="1:9" ht="39" customHeight="1">
      <c r="A16" s="32">
        <v>5</v>
      </c>
      <c r="B16" s="135" t="s">
        <v>245</v>
      </c>
      <c r="C16" s="34"/>
      <c r="D16" s="39">
        <v>1.1000000000000001</v>
      </c>
      <c r="E16" s="39">
        <v>158.5</v>
      </c>
      <c r="F16" s="39">
        <v>102.9</v>
      </c>
      <c r="G16" s="36">
        <f t="shared" si="5"/>
        <v>-55.599999999999994</v>
      </c>
      <c r="H16" s="36">
        <f t="shared" si="6"/>
        <v>64.921135646687702</v>
      </c>
    </row>
    <row r="17" spans="1:10" ht="56.25">
      <c r="A17" s="32">
        <v>6</v>
      </c>
      <c r="B17" s="135" t="s">
        <v>383</v>
      </c>
      <c r="C17" s="34"/>
      <c r="D17" s="39">
        <v>4.3</v>
      </c>
      <c r="E17" s="39"/>
      <c r="F17" s="39"/>
      <c r="G17" s="36">
        <f t="shared" ref="G17" si="7">F17-E17</f>
        <v>0</v>
      </c>
      <c r="H17" s="309" t="e">
        <f t="shared" ref="H17" si="8">(F17/E17)*100</f>
        <v>#DIV/0!</v>
      </c>
    </row>
    <row r="18" spans="1:10" ht="38.25" customHeight="1">
      <c r="A18" s="32">
        <v>7</v>
      </c>
      <c r="B18" s="135" t="s">
        <v>287</v>
      </c>
      <c r="C18" s="34"/>
      <c r="D18" s="39">
        <v>0.2</v>
      </c>
      <c r="E18" s="39">
        <v>10.7</v>
      </c>
      <c r="F18" s="39">
        <v>0.1</v>
      </c>
      <c r="G18" s="36">
        <f t="shared" si="5"/>
        <v>-10.6</v>
      </c>
      <c r="H18" s="36">
        <f t="shared" si="6"/>
        <v>0.93457943925233655</v>
      </c>
    </row>
    <row r="19" spans="1:10" ht="42.75" hidden="1" customHeight="1">
      <c r="A19" s="32">
        <v>7</v>
      </c>
      <c r="B19" s="126" t="s">
        <v>248</v>
      </c>
      <c r="C19" s="34"/>
      <c r="D19" s="39"/>
      <c r="E19" s="39">
        <v>0</v>
      </c>
      <c r="F19" s="39"/>
      <c r="G19" s="36">
        <f t="shared" si="5"/>
        <v>0</v>
      </c>
      <c r="H19" s="35" t="e">
        <f t="shared" si="6"/>
        <v>#DIV/0!</v>
      </c>
    </row>
    <row r="20" spans="1:10" ht="30.75" customHeight="1">
      <c r="A20" s="409" t="s">
        <v>79</v>
      </c>
      <c r="B20" s="409"/>
      <c r="C20" s="34">
        <v>1130</v>
      </c>
      <c r="D20" s="37">
        <f>D21</f>
        <v>46.6</v>
      </c>
      <c r="E20" s="37">
        <f>E21</f>
        <v>50</v>
      </c>
      <c r="F20" s="37">
        <f>F21</f>
        <v>57.9</v>
      </c>
      <c r="G20" s="35">
        <f t="shared" si="0"/>
        <v>7.8999999999999986</v>
      </c>
      <c r="H20" s="35">
        <f t="shared" si="1"/>
        <v>115.8</v>
      </c>
    </row>
    <row r="21" spans="1:10" ht="36.75" customHeight="1">
      <c r="A21" s="32">
        <v>1</v>
      </c>
      <c r="B21" s="126" t="s">
        <v>249</v>
      </c>
      <c r="C21" s="1"/>
      <c r="D21" s="39">
        <v>46.6</v>
      </c>
      <c r="E21" s="39">
        <v>50</v>
      </c>
      <c r="F21" s="39">
        <v>57.9</v>
      </c>
      <c r="G21" s="36">
        <f t="shared" si="0"/>
        <v>7.8999999999999986</v>
      </c>
      <c r="H21" s="36">
        <f t="shared" si="1"/>
        <v>115.8</v>
      </c>
    </row>
    <row r="22" spans="1:10" ht="30.75" customHeight="1">
      <c r="A22" s="409" t="s">
        <v>29</v>
      </c>
      <c r="B22" s="409"/>
      <c r="C22" s="34">
        <v>1150</v>
      </c>
      <c r="D22" s="37">
        <f>D23+D24</f>
        <v>1267.2</v>
      </c>
      <c r="E22" s="37">
        <f>E23+E24</f>
        <v>1300.7</v>
      </c>
      <c r="F22" s="37">
        <f>F23+F24</f>
        <v>1193.5</v>
      </c>
      <c r="G22" s="35">
        <f t="shared" si="0"/>
        <v>-107.20000000000005</v>
      </c>
      <c r="H22" s="35">
        <f t="shared" si="1"/>
        <v>91.758284000922572</v>
      </c>
    </row>
    <row r="23" spans="1:10" ht="38.25" customHeight="1">
      <c r="A23" s="32">
        <v>1</v>
      </c>
      <c r="B23" s="135" t="s">
        <v>250</v>
      </c>
      <c r="C23" s="34"/>
      <c r="D23" s="39">
        <v>1267</v>
      </c>
      <c r="E23" s="39">
        <v>1300</v>
      </c>
      <c r="F23" s="39">
        <v>1193.4000000000001</v>
      </c>
      <c r="G23" s="36"/>
      <c r="H23" s="35">
        <f t="shared" si="1"/>
        <v>91.8</v>
      </c>
    </row>
    <row r="24" spans="1:10" ht="24.75" customHeight="1">
      <c r="A24" s="32">
        <v>2</v>
      </c>
      <c r="B24" s="127" t="s">
        <v>251</v>
      </c>
      <c r="C24" s="34"/>
      <c r="D24" s="39">
        <v>0.2</v>
      </c>
      <c r="E24" s="39">
        <v>0.7</v>
      </c>
      <c r="F24" s="39">
        <v>0.1</v>
      </c>
      <c r="G24" s="36"/>
      <c r="H24" s="35">
        <f t="shared" si="1"/>
        <v>14.285714285714288</v>
      </c>
    </row>
    <row r="25" spans="1:10" ht="35.25" customHeight="1">
      <c r="A25" s="410" t="s">
        <v>80</v>
      </c>
      <c r="B25" s="410"/>
      <c r="C25" s="141"/>
      <c r="D25" s="37"/>
      <c r="E25" s="37"/>
      <c r="F25" s="37"/>
      <c r="G25" s="142"/>
      <c r="H25" s="35"/>
    </row>
    <row r="26" spans="1:10" ht="36" customHeight="1">
      <c r="A26" s="411" t="s">
        <v>284</v>
      </c>
      <c r="B26" s="411"/>
      <c r="C26" s="143"/>
      <c r="D26" s="37"/>
      <c r="E26" s="37"/>
      <c r="F26" s="37"/>
      <c r="G26" s="142"/>
      <c r="H26" s="35" t="e">
        <f t="shared" si="1"/>
        <v>#DIV/0!</v>
      </c>
    </row>
    <row r="27" spans="1:10" ht="34.5" customHeight="1">
      <c r="A27" s="412" t="s">
        <v>81</v>
      </c>
      <c r="B27" s="412"/>
      <c r="C27" s="141">
        <v>1011</v>
      </c>
      <c r="D27" s="37">
        <f>SUM(D28:D39)</f>
        <v>10896.9</v>
      </c>
      <c r="E27" s="37">
        <f>E28+E29+E30+E31+E32+E34+E35+E36+E37+E39+E33+E38</f>
        <v>3750.3</v>
      </c>
      <c r="F27" s="278">
        <f>SUM(F28:F38)</f>
        <v>3400.7999999999997</v>
      </c>
      <c r="G27" s="142">
        <f t="shared" si="0"/>
        <v>-349.50000000000045</v>
      </c>
      <c r="H27" s="142">
        <f t="shared" si="1"/>
        <v>90.680745540356753</v>
      </c>
      <c r="J27" s="116"/>
    </row>
    <row r="28" spans="1:10" ht="30" customHeight="1">
      <c r="A28" s="141"/>
      <c r="B28" s="144" t="s">
        <v>132</v>
      </c>
      <c r="C28" s="141"/>
      <c r="D28" s="39">
        <v>9846.7000000000007</v>
      </c>
      <c r="E28" s="39">
        <v>1872</v>
      </c>
      <c r="F28" s="266">
        <f>2303.3+21.6</f>
        <v>2324.9</v>
      </c>
      <c r="G28" s="152">
        <f t="shared" ref="G28:G39" si="9">F28-E28</f>
        <v>452.90000000000009</v>
      </c>
      <c r="H28" s="152">
        <f>F28/E28*100</f>
        <v>124.19337606837608</v>
      </c>
    </row>
    <row r="29" spans="1:10" ht="29.25" customHeight="1">
      <c r="A29" s="141"/>
      <c r="B29" s="144" t="s">
        <v>150</v>
      </c>
      <c r="C29" s="141"/>
      <c r="D29" s="39">
        <v>226.2</v>
      </c>
      <c r="E29" s="39">
        <v>217</v>
      </c>
      <c r="F29" s="266">
        <f>'Розшифровка 2 до формування'!F14+'Розшифровка 2 до формування'!F98+'Розшифровка 2 до формування'!F152+'Розшифровка 2 до формування'!F208</f>
        <v>179</v>
      </c>
      <c r="G29" s="152">
        <f t="shared" si="9"/>
        <v>-38</v>
      </c>
      <c r="H29" s="152">
        <f>F29/E29*100</f>
        <v>82.488479262672811</v>
      </c>
    </row>
    <row r="30" spans="1:10" ht="27.75" customHeight="1">
      <c r="A30" s="141"/>
      <c r="B30" s="146" t="s">
        <v>146</v>
      </c>
      <c r="C30" s="141"/>
      <c r="D30" s="39">
        <v>179</v>
      </c>
      <c r="E30" s="39">
        <v>290</v>
      </c>
      <c r="F30" s="266">
        <f>'Розшифровка 2 до формування'!F99+'Розшифровка 2 до формування'!F131</f>
        <v>229.89999999999998</v>
      </c>
      <c r="G30" s="152">
        <f t="shared" si="9"/>
        <v>-60.100000000000023</v>
      </c>
      <c r="H30" s="152">
        <f t="shared" ref="H30:H39" si="10">F30/E30*100</f>
        <v>79.275862068965509</v>
      </c>
    </row>
    <row r="31" spans="1:10" ht="30" customHeight="1">
      <c r="A31" s="141"/>
      <c r="B31" s="148" t="s">
        <v>147</v>
      </c>
      <c r="C31" s="141"/>
      <c r="D31" s="39">
        <v>388.5</v>
      </c>
      <c r="E31" s="39">
        <v>500</v>
      </c>
      <c r="F31" s="266">
        <f>'Розшифровка 2 до формування'!F100</f>
        <v>362.2</v>
      </c>
      <c r="G31" s="152">
        <f t="shared" si="9"/>
        <v>-137.80000000000001</v>
      </c>
      <c r="H31" s="152">
        <f t="shared" si="10"/>
        <v>72.44</v>
      </c>
    </row>
    <row r="32" spans="1:10" ht="30" customHeight="1">
      <c r="A32" s="141"/>
      <c r="B32" s="148" t="s">
        <v>148</v>
      </c>
      <c r="C32" s="141"/>
      <c r="D32" s="39">
        <v>26.6</v>
      </c>
      <c r="E32" s="39">
        <v>22</v>
      </c>
      <c r="F32" s="266">
        <f>'Розшифровка 2 до формування'!F101</f>
        <v>18.7</v>
      </c>
      <c r="G32" s="152">
        <f t="shared" si="9"/>
        <v>-3.3000000000000007</v>
      </c>
      <c r="H32" s="152">
        <f t="shared" si="10"/>
        <v>85</v>
      </c>
    </row>
    <row r="33" spans="1:8" ht="31.5" customHeight="1">
      <c r="A33" s="141"/>
      <c r="B33" s="148" t="s">
        <v>329</v>
      </c>
      <c r="C33" s="141"/>
      <c r="D33" s="39"/>
      <c r="E33" s="39">
        <v>7.3</v>
      </c>
      <c r="F33" s="266">
        <f>'Розшифровка 2 до формування'!F102</f>
        <v>10.199999999999999</v>
      </c>
      <c r="G33" s="152">
        <f t="shared" si="9"/>
        <v>2.8999999999999995</v>
      </c>
      <c r="H33" s="152">
        <f t="shared" si="10"/>
        <v>139.72602739726028</v>
      </c>
    </row>
    <row r="34" spans="1:8" ht="31.5" customHeight="1">
      <c r="A34" s="141"/>
      <c r="B34" s="148" t="s">
        <v>159</v>
      </c>
      <c r="C34" s="141"/>
      <c r="D34" s="39">
        <v>168.9</v>
      </c>
      <c r="E34" s="39">
        <v>198</v>
      </c>
      <c r="F34" s="266">
        <v>76.7</v>
      </c>
      <c r="G34" s="152">
        <f t="shared" si="9"/>
        <v>-121.3</v>
      </c>
      <c r="H34" s="152">
        <f t="shared" si="10"/>
        <v>38.737373737373737</v>
      </c>
    </row>
    <row r="35" spans="1:8" ht="27.75" customHeight="1">
      <c r="A35" s="141"/>
      <c r="B35" s="145" t="s">
        <v>167</v>
      </c>
      <c r="C35" s="141"/>
      <c r="D35" s="39">
        <v>7.9</v>
      </c>
      <c r="E35" s="39">
        <v>30</v>
      </c>
      <c r="F35" s="39"/>
      <c r="G35" s="152">
        <f t="shared" si="9"/>
        <v>-30</v>
      </c>
      <c r="H35" s="152">
        <f t="shared" si="10"/>
        <v>0</v>
      </c>
    </row>
    <row r="36" spans="1:8" ht="45.75" customHeight="1">
      <c r="A36" s="141"/>
      <c r="B36" s="148" t="s">
        <v>162</v>
      </c>
      <c r="C36" s="141"/>
      <c r="D36" s="39">
        <v>52.3</v>
      </c>
      <c r="E36" s="39">
        <v>104</v>
      </c>
      <c r="F36" s="266">
        <v>166.4</v>
      </c>
      <c r="G36" s="152">
        <f t="shared" si="9"/>
        <v>62.400000000000006</v>
      </c>
      <c r="H36" s="152">
        <f t="shared" si="10"/>
        <v>160</v>
      </c>
    </row>
    <row r="37" spans="1:8" ht="31.5" customHeight="1">
      <c r="A37" s="141"/>
      <c r="B37" s="256" t="s">
        <v>396</v>
      </c>
      <c r="C37" s="141"/>
      <c r="D37" s="39"/>
      <c r="E37" s="39">
        <v>10</v>
      </c>
      <c r="F37" s="39">
        <v>0</v>
      </c>
      <c r="G37" s="152">
        <f t="shared" si="9"/>
        <v>-10</v>
      </c>
      <c r="H37" s="152">
        <f t="shared" si="10"/>
        <v>0</v>
      </c>
    </row>
    <row r="38" spans="1:8" ht="29.25" customHeight="1">
      <c r="A38" s="141"/>
      <c r="B38" s="145" t="s">
        <v>313</v>
      </c>
      <c r="C38" s="141"/>
      <c r="D38" s="39"/>
      <c r="E38" s="266">
        <v>500</v>
      </c>
      <c r="F38" s="266">
        <v>32.799999999999997</v>
      </c>
      <c r="G38" s="152">
        <f t="shared" si="9"/>
        <v>-467.2</v>
      </c>
      <c r="H38" s="152">
        <f t="shared" si="10"/>
        <v>6.5599999999999987</v>
      </c>
    </row>
    <row r="39" spans="1:8" ht="30.75" customHeight="1">
      <c r="A39" s="141"/>
      <c r="B39" s="145" t="s">
        <v>330</v>
      </c>
      <c r="C39" s="141"/>
      <c r="D39" s="39">
        <v>0.8</v>
      </c>
      <c r="E39" s="39"/>
      <c r="F39" s="39"/>
      <c r="G39" s="152">
        <f t="shared" si="9"/>
        <v>0</v>
      </c>
      <c r="H39" s="152" t="e">
        <f t="shared" si="10"/>
        <v>#DIV/0!</v>
      </c>
    </row>
    <row r="40" spans="1:8" ht="35.25" customHeight="1">
      <c r="A40" s="412" t="s">
        <v>82</v>
      </c>
      <c r="B40" s="412"/>
      <c r="C40" s="141">
        <v>1015</v>
      </c>
      <c r="D40" s="253">
        <f>SUM(D41:D64)</f>
        <v>1106.5</v>
      </c>
      <c r="E40" s="37">
        <f>SUM(E41:E64)</f>
        <v>601.4</v>
      </c>
      <c r="F40" s="253">
        <f>SUM(F41:F64)</f>
        <v>469.90000000000003</v>
      </c>
      <c r="G40" s="142">
        <f t="shared" si="0"/>
        <v>-131.49999999999994</v>
      </c>
      <c r="H40" s="142">
        <f t="shared" si="1"/>
        <v>78.134353175922854</v>
      </c>
    </row>
    <row r="41" spans="1:8" ht="35.25" customHeight="1">
      <c r="A41" s="141"/>
      <c r="B41" s="146" t="s">
        <v>140</v>
      </c>
      <c r="C41" s="141"/>
      <c r="D41" s="39">
        <v>63.2</v>
      </c>
      <c r="E41" s="39">
        <v>70</v>
      </c>
      <c r="F41" s="266">
        <v>8.4</v>
      </c>
      <c r="G41" s="152">
        <f>F41-E41</f>
        <v>-61.6</v>
      </c>
      <c r="H41" s="152">
        <f t="shared" ref="H41:H64" si="11">F41/E41*100</f>
        <v>12.000000000000002</v>
      </c>
    </row>
    <row r="42" spans="1:8" ht="35.25" customHeight="1">
      <c r="A42" s="141"/>
      <c r="B42" s="146" t="s">
        <v>154</v>
      </c>
      <c r="C42" s="141"/>
      <c r="D42" s="39">
        <v>7.5</v>
      </c>
      <c r="E42" s="39">
        <v>9.1999999999999993</v>
      </c>
      <c r="F42" s="266">
        <v>10.7</v>
      </c>
      <c r="G42" s="152">
        <f t="shared" ref="G42:G64" si="12">F42-E42</f>
        <v>1.5</v>
      </c>
      <c r="H42" s="152">
        <f t="shared" si="11"/>
        <v>116.30434782608697</v>
      </c>
    </row>
    <row r="43" spans="1:8" ht="35.25" customHeight="1">
      <c r="A43" s="141"/>
      <c r="B43" s="146" t="s">
        <v>143</v>
      </c>
      <c r="C43" s="141"/>
      <c r="D43" s="39">
        <v>7</v>
      </c>
      <c r="E43" s="39">
        <v>9.1999999999999993</v>
      </c>
      <c r="F43" s="266">
        <v>10.3</v>
      </c>
      <c r="G43" s="152">
        <f t="shared" si="12"/>
        <v>1.1000000000000014</v>
      </c>
      <c r="H43" s="152">
        <f t="shared" si="11"/>
        <v>111.95652173913044</v>
      </c>
    </row>
    <row r="44" spans="1:8" ht="35.25" customHeight="1">
      <c r="A44" s="141"/>
      <c r="B44" s="166" t="s">
        <v>179</v>
      </c>
      <c r="C44" s="141"/>
      <c r="D44" s="39">
        <v>136.6</v>
      </c>
      <c r="E44" s="39">
        <v>145</v>
      </c>
      <c r="F44" s="266">
        <v>93</v>
      </c>
      <c r="G44" s="152">
        <f t="shared" si="12"/>
        <v>-52</v>
      </c>
      <c r="H44" s="152">
        <f t="shared" si="11"/>
        <v>64.137931034482747</v>
      </c>
    </row>
    <row r="45" spans="1:8" ht="35.25" customHeight="1">
      <c r="A45" s="141"/>
      <c r="B45" s="145" t="s">
        <v>169</v>
      </c>
      <c r="C45" s="141"/>
      <c r="D45" s="39"/>
      <c r="E45" s="39">
        <v>3</v>
      </c>
      <c r="F45" s="266"/>
      <c r="G45" s="152">
        <f t="shared" si="12"/>
        <v>-3</v>
      </c>
      <c r="H45" s="152">
        <f t="shared" si="11"/>
        <v>0</v>
      </c>
    </row>
    <row r="46" spans="1:8" ht="35.25" customHeight="1">
      <c r="A46" s="141"/>
      <c r="B46" s="144" t="s">
        <v>435</v>
      </c>
      <c r="C46" s="141"/>
      <c r="D46" s="39"/>
      <c r="E46" s="39"/>
      <c r="F46" s="266">
        <v>6.1</v>
      </c>
      <c r="G46" s="152">
        <f t="shared" si="12"/>
        <v>6.1</v>
      </c>
      <c r="H46" s="415" t="e">
        <f t="shared" si="11"/>
        <v>#DIV/0!</v>
      </c>
    </row>
    <row r="47" spans="1:8" ht="43.5" customHeight="1">
      <c r="A47" s="141"/>
      <c r="B47" s="144" t="s">
        <v>384</v>
      </c>
      <c r="C47" s="141"/>
      <c r="D47" s="39">
        <v>10.7</v>
      </c>
      <c r="E47" s="39"/>
      <c r="F47" s="266">
        <v>0</v>
      </c>
      <c r="G47" s="152">
        <f t="shared" si="12"/>
        <v>0</v>
      </c>
      <c r="H47" s="415" t="e">
        <f t="shared" si="11"/>
        <v>#DIV/0!</v>
      </c>
    </row>
    <row r="48" spans="1:8" ht="35.25" customHeight="1">
      <c r="A48" s="141"/>
      <c r="B48" s="144" t="s">
        <v>335</v>
      </c>
      <c r="C48" s="141"/>
      <c r="D48" s="39"/>
      <c r="E48" s="39">
        <v>0</v>
      </c>
      <c r="F48" s="266">
        <v>7.1</v>
      </c>
      <c r="G48" s="152">
        <f t="shared" si="12"/>
        <v>7.1</v>
      </c>
      <c r="H48" s="415" t="e">
        <f t="shared" si="11"/>
        <v>#DIV/0!</v>
      </c>
    </row>
    <row r="49" spans="1:8" ht="42" customHeight="1">
      <c r="A49" s="141"/>
      <c r="B49" s="144" t="s">
        <v>221</v>
      </c>
      <c r="C49" s="141"/>
      <c r="D49" s="39">
        <v>500</v>
      </c>
      <c r="E49" s="39">
        <v>0</v>
      </c>
      <c r="F49" s="266"/>
      <c r="G49" s="152">
        <f t="shared" si="12"/>
        <v>0</v>
      </c>
      <c r="H49" s="415" t="e">
        <f t="shared" si="11"/>
        <v>#DIV/0!</v>
      </c>
    </row>
    <row r="50" spans="1:8" ht="35.25" customHeight="1">
      <c r="A50" s="141"/>
      <c r="B50" s="145" t="s">
        <v>222</v>
      </c>
      <c r="C50" s="141"/>
      <c r="D50" s="39">
        <v>12.5</v>
      </c>
      <c r="E50" s="39">
        <v>0</v>
      </c>
      <c r="F50" s="266"/>
      <c r="G50" s="152">
        <f t="shared" si="12"/>
        <v>0</v>
      </c>
      <c r="H50" s="415" t="e">
        <f t="shared" si="11"/>
        <v>#DIV/0!</v>
      </c>
    </row>
    <row r="51" spans="1:8" ht="35.25" customHeight="1">
      <c r="A51" s="141"/>
      <c r="B51" s="145" t="s">
        <v>220</v>
      </c>
      <c r="C51" s="141"/>
      <c r="D51" s="39">
        <v>255</v>
      </c>
      <c r="E51" s="39">
        <v>25</v>
      </c>
      <c r="F51" s="266"/>
      <c r="G51" s="152">
        <f t="shared" si="12"/>
        <v>-25</v>
      </c>
      <c r="H51" s="152">
        <f t="shared" si="11"/>
        <v>0</v>
      </c>
    </row>
    <row r="52" spans="1:8" ht="35.25" customHeight="1">
      <c r="A52" s="141"/>
      <c r="B52" s="145" t="s">
        <v>229</v>
      </c>
      <c r="C52" s="141"/>
      <c r="D52" s="39">
        <v>6.9</v>
      </c>
      <c r="E52" s="39"/>
      <c r="F52" s="266"/>
      <c r="G52" s="152">
        <f t="shared" si="12"/>
        <v>0</v>
      </c>
      <c r="H52" s="415" t="e">
        <f t="shared" si="11"/>
        <v>#DIV/0!</v>
      </c>
    </row>
    <row r="53" spans="1:8" ht="35.25" customHeight="1">
      <c r="A53" s="141"/>
      <c r="B53" s="145" t="s">
        <v>331</v>
      </c>
      <c r="C53" s="141"/>
      <c r="D53" s="39"/>
      <c r="E53" s="39">
        <v>1</v>
      </c>
      <c r="F53" s="266">
        <v>162.6</v>
      </c>
      <c r="G53" s="152">
        <f t="shared" si="12"/>
        <v>161.6</v>
      </c>
      <c r="H53" s="152">
        <f t="shared" si="11"/>
        <v>16260</v>
      </c>
    </row>
    <row r="54" spans="1:8" ht="35.25" customHeight="1">
      <c r="A54" s="141"/>
      <c r="B54" s="145" t="s">
        <v>434</v>
      </c>
      <c r="C54" s="141"/>
      <c r="D54" s="39"/>
      <c r="E54" s="39"/>
      <c r="F54" s="266">
        <v>13.8</v>
      </c>
      <c r="G54" s="152">
        <f t="shared" si="12"/>
        <v>13.8</v>
      </c>
      <c r="H54" s="415" t="e">
        <f t="shared" si="11"/>
        <v>#DIV/0!</v>
      </c>
    </row>
    <row r="55" spans="1:8" ht="35.25" customHeight="1">
      <c r="A55" s="141"/>
      <c r="B55" s="145" t="s">
        <v>436</v>
      </c>
      <c r="C55" s="141"/>
      <c r="D55" s="39">
        <v>89.1</v>
      </c>
      <c r="E55" s="39">
        <v>289</v>
      </c>
      <c r="F55" s="266">
        <v>65.599999999999994</v>
      </c>
      <c r="G55" s="152">
        <f t="shared" si="12"/>
        <v>-223.4</v>
      </c>
      <c r="H55" s="152">
        <f t="shared" si="11"/>
        <v>22.698961937716263</v>
      </c>
    </row>
    <row r="56" spans="1:8" ht="35.25" customHeight="1">
      <c r="A56" s="141"/>
      <c r="B56" s="146" t="s">
        <v>432</v>
      </c>
      <c r="C56" s="141"/>
      <c r="D56" s="39"/>
      <c r="E56" s="39"/>
      <c r="F56" s="266">
        <v>23</v>
      </c>
      <c r="G56" s="152">
        <f t="shared" ref="G56:G61" si="13">F56-E56</f>
        <v>23</v>
      </c>
      <c r="H56" s="415" t="e">
        <f t="shared" ref="H56:H61" si="14">F56/E56*100</f>
        <v>#DIV/0!</v>
      </c>
    </row>
    <row r="57" spans="1:8" ht="35.25" customHeight="1">
      <c r="A57" s="141"/>
      <c r="B57" s="146" t="s">
        <v>430</v>
      </c>
      <c r="C57" s="141"/>
      <c r="D57" s="39"/>
      <c r="E57" s="39"/>
      <c r="F57" s="266">
        <v>15.2</v>
      </c>
      <c r="G57" s="152">
        <f t="shared" si="13"/>
        <v>15.2</v>
      </c>
      <c r="H57" s="415" t="e">
        <f t="shared" si="14"/>
        <v>#DIV/0!</v>
      </c>
    </row>
    <row r="58" spans="1:8" ht="35.25" customHeight="1">
      <c r="A58" s="141"/>
      <c r="B58" s="146" t="s">
        <v>431</v>
      </c>
      <c r="C58" s="141"/>
      <c r="D58" s="39"/>
      <c r="E58" s="39"/>
      <c r="F58" s="266">
        <v>11.1</v>
      </c>
      <c r="G58" s="152">
        <f t="shared" si="13"/>
        <v>11.1</v>
      </c>
      <c r="H58" s="415" t="e">
        <f t="shared" si="14"/>
        <v>#DIV/0!</v>
      </c>
    </row>
    <row r="59" spans="1:8" ht="35.25" customHeight="1">
      <c r="A59" s="141"/>
      <c r="B59" s="146" t="s">
        <v>429</v>
      </c>
      <c r="C59" s="141"/>
      <c r="D59" s="39"/>
      <c r="E59" s="39"/>
      <c r="F59" s="266">
        <v>3.2</v>
      </c>
      <c r="G59" s="152">
        <f t="shared" si="13"/>
        <v>3.2</v>
      </c>
      <c r="H59" s="415" t="e">
        <f t="shared" si="14"/>
        <v>#DIV/0!</v>
      </c>
    </row>
    <row r="60" spans="1:8" ht="35.25" customHeight="1">
      <c r="A60" s="141"/>
      <c r="B60" s="146" t="s">
        <v>142</v>
      </c>
      <c r="C60" s="141"/>
      <c r="D60" s="39"/>
      <c r="E60" s="39"/>
      <c r="F60" s="266">
        <v>10.7</v>
      </c>
      <c r="G60" s="152">
        <f t="shared" si="13"/>
        <v>10.7</v>
      </c>
      <c r="H60" s="415" t="e">
        <f t="shared" si="14"/>
        <v>#DIV/0!</v>
      </c>
    </row>
    <row r="61" spans="1:8" ht="40.5" customHeight="1">
      <c r="A61" s="141"/>
      <c r="B61" s="129" t="s">
        <v>433</v>
      </c>
      <c r="C61" s="141"/>
      <c r="D61" s="39"/>
      <c r="E61" s="39"/>
      <c r="F61" s="266">
        <v>21</v>
      </c>
      <c r="G61" s="152">
        <f t="shared" si="13"/>
        <v>21</v>
      </c>
      <c r="H61" s="415" t="e">
        <f t="shared" si="14"/>
        <v>#DIV/0!</v>
      </c>
    </row>
    <row r="62" spans="1:8" ht="35.25" customHeight="1">
      <c r="A62" s="141"/>
      <c r="B62" s="145" t="s">
        <v>386</v>
      </c>
      <c r="C62" s="141"/>
      <c r="D62" s="39">
        <v>14.8</v>
      </c>
      <c r="E62" s="39">
        <v>50</v>
      </c>
      <c r="F62" s="266">
        <v>6.3</v>
      </c>
      <c r="G62" s="152"/>
      <c r="H62" s="152">
        <f t="shared" si="11"/>
        <v>12.6</v>
      </c>
    </row>
    <row r="63" spans="1:8" ht="32.25" customHeight="1">
      <c r="A63" s="141"/>
      <c r="B63" s="145" t="s">
        <v>157</v>
      </c>
      <c r="C63" s="141"/>
      <c r="D63" s="39"/>
      <c r="E63" s="39"/>
      <c r="F63" s="266">
        <v>1.8</v>
      </c>
      <c r="G63" s="152"/>
      <c r="H63" s="415" t="e">
        <f t="shared" si="11"/>
        <v>#DIV/0!</v>
      </c>
    </row>
    <row r="64" spans="1:8" ht="31.5" customHeight="1">
      <c r="A64" s="141"/>
      <c r="B64" s="145" t="s">
        <v>385</v>
      </c>
      <c r="C64" s="141"/>
      <c r="D64" s="39">
        <v>3.2</v>
      </c>
      <c r="E64" s="39"/>
      <c r="F64" s="39">
        <v>0</v>
      </c>
      <c r="G64" s="152">
        <f t="shared" si="12"/>
        <v>0</v>
      </c>
      <c r="H64" s="415" t="e">
        <f t="shared" si="11"/>
        <v>#DIV/0!</v>
      </c>
    </row>
    <row r="65" spans="1:10" s="40" customFormat="1" ht="39" customHeight="1">
      <c r="A65" s="411" t="s">
        <v>83</v>
      </c>
      <c r="B65" s="411"/>
      <c r="C65" s="147"/>
      <c r="D65" s="37"/>
      <c r="E65" s="37"/>
      <c r="F65" s="37"/>
      <c r="G65" s="142"/>
      <c r="H65" s="142"/>
    </row>
    <row r="66" spans="1:10" s="40" customFormat="1" ht="32.25" customHeight="1">
      <c r="A66" s="412" t="s">
        <v>81</v>
      </c>
      <c r="B66" s="412"/>
      <c r="C66" s="141">
        <v>1021</v>
      </c>
      <c r="D66" s="37">
        <f>SUM(D67:D77)</f>
        <v>1118.8</v>
      </c>
      <c r="E66" s="37">
        <f>SUM(E67:E77)</f>
        <v>2044.2</v>
      </c>
      <c r="F66" s="253">
        <f>SUM(F67:F77)</f>
        <v>1528.2</v>
      </c>
      <c r="G66" s="142">
        <f t="shared" si="0"/>
        <v>-516</v>
      </c>
      <c r="H66" s="142">
        <f t="shared" si="1"/>
        <v>74.757851482242444</v>
      </c>
    </row>
    <row r="67" spans="1:10" s="40" customFormat="1" ht="32.25" customHeight="1">
      <c r="A67" s="141"/>
      <c r="B67" s="146" t="s">
        <v>146</v>
      </c>
      <c r="C67" s="141"/>
      <c r="D67" s="39">
        <v>250</v>
      </c>
      <c r="E67" s="39">
        <v>682</v>
      </c>
      <c r="F67" s="266">
        <v>536.6</v>
      </c>
      <c r="G67" s="152">
        <f>F67-E67</f>
        <v>-145.39999999999998</v>
      </c>
      <c r="H67" s="152">
        <f>F67/E67*100</f>
        <v>78.680351906158364</v>
      </c>
    </row>
    <row r="68" spans="1:10" s="40" customFormat="1" ht="32.25" customHeight="1">
      <c r="A68" s="141"/>
      <c r="B68" s="148" t="s">
        <v>147</v>
      </c>
      <c r="C68" s="141"/>
      <c r="D68" s="39">
        <v>685.1</v>
      </c>
      <c r="E68" s="39">
        <v>1107</v>
      </c>
      <c r="F68" s="266">
        <v>845.4</v>
      </c>
      <c r="G68" s="152">
        <f t="shared" ref="G68:G107" si="15">F68-E68</f>
        <v>-261.60000000000002</v>
      </c>
      <c r="H68" s="152">
        <f t="shared" ref="H68:H107" si="16">F68/E68*100</f>
        <v>76.368563685636857</v>
      </c>
    </row>
    <row r="69" spans="1:10" s="40" customFormat="1" ht="32.25" customHeight="1">
      <c r="A69" s="141"/>
      <c r="B69" s="148" t="s">
        <v>148</v>
      </c>
      <c r="C69" s="141"/>
      <c r="D69" s="39">
        <v>47.7</v>
      </c>
      <c r="E69" s="39">
        <v>51.2</v>
      </c>
      <c r="F69" s="266">
        <v>43.6</v>
      </c>
      <c r="G69" s="152">
        <f t="shared" si="15"/>
        <v>-7.6000000000000014</v>
      </c>
      <c r="H69" s="152">
        <f t="shared" si="16"/>
        <v>85.15625</v>
      </c>
    </row>
    <row r="70" spans="1:10" s="40" customFormat="1" ht="42" customHeight="1">
      <c r="A70" s="141"/>
      <c r="B70" s="129" t="s">
        <v>152</v>
      </c>
      <c r="C70" s="141"/>
      <c r="D70" s="39">
        <v>37.6</v>
      </c>
      <c r="E70" s="39">
        <v>40</v>
      </c>
      <c r="F70" s="266">
        <v>17.7</v>
      </c>
      <c r="G70" s="152">
        <f>F70-E70</f>
        <v>-22.3</v>
      </c>
      <c r="H70" s="152">
        <f t="shared" si="16"/>
        <v>44.25</v>
      </c>
      <c r="J70" s="185"/>
    </row>
    <row r="71" spans="1:10" s="40" customFormat="1" ht="32.25" customHeight="1">
      <c r="A71" s="141"/>
      <c r="B71" s="146" t="s">
        <v>166</v>
      </c>
      <c r="C71" s="141"/>
      <c r="D71" s="39">
        <v>0.3</v>
      </c>
      <c r="E71" s="39">
        <v>24</v>
      </c>
      <c r="F71" s="266">
        <v>0.2</v>
      </c>
      <c r="G71" s="152">
        <f t="shared" si="15"/>
        <v>-23.8</v>
      </c>
      <c r="H71" s="152">
        <f t="shared" si="16"/>
        <v>0.83333333333333337</v>
      </c>
    </row>
    <row r="72" spans="1:10" s="40" customFormat="1" ht="32.25" customHeight="1">
      <c r="A72" s="141"/>
      <c r="B72" s="146" t="s">
        <v>173</v>
      </c>
      <c r="C72" s="141"/>
      <c r="D72" s="39">
        <v>43.9</v>
      </c>
      <c r="E72" s="39">
        <v>58</v>
      </c>
      <c r="F72" s="266">
        <v>21</v>
      </c>
      <c r="G72" s="152">
        <f t="shared" si="15"/>
        <v>-37</v>
      </c>
      <c r="H72" s="152">
        <f t="shared" si="16"/>
        <v>36.206896551724135</v>
      </c>
    </row>
    <row r="73" spans="1:10" s="40" customFormat="1" ht="32.25" customHeight="1">
      <c r="A73" s="141"/>
      <c r="B73" s="146" t="s">
        <v>252</v>
      </c>
      <c r="C73" s="141"/>
      <c r="D73" s="39">
        <v>21.3</v>
      </c>
      <c r="E73" s="39">
        <v>40</v>
      </c>
      <c r="F73" s="266">
        <v>20.7</v>
      </c>
      <c r="G73" s="152">
        <f t="shared" si="15"/>
        <v>-19.3</v>
      </c>
      <c r="H73" s="152">
        <f t="shared" si="16"/>
        <v>51.749999999999993</v>
      </c>
    </row>
    <row r="74" spans="1:10" s="40" customFormat="1" ht="32.25" customHeight="1">
      <c r="A74" s="141"/>
      <c r="B74" s="146" t="s">
        <v>161</v>
      </c>
      <c r="C74" s="141"/>
      <c r="D74" s="39">
        <v>29.6</v>
      </c>
      <c r="E74" s="39">
        <v>12</v>
      </c>
      <c r="F74" s="266">
        <v>14.2</v>
      </c>
      <c r="G74" s="152">
        <f t="shared" si="15"/>
        <v>2.1999999999999993</v>
      </c>
      <c r="H74" s="152">
        <f t="shared" si="16"/>
        <v>118.33333333333333</v>
      </c>
    </row>
    <row r="75" spans="1:10" s="40" customFormat="1" ht="32.25" customHeight="1">
      <c r="A75" s="141"/>
      <c r="B75" s="145" t="s">
        <v>253</v>
      </c>
      <c r="C75" s="141"/>
      <c r="D75" s="39">
        <v>3.3</v>
      </c>
      <c r="E75" s="39">
        <v>12</v>
      </c>
      <c r="F75" s="266">
        <v>5</v>
      </c>
      <c r="G75" s="152">
        <f t="shared" si="15"/>
        <v>-7</v>
      </c>
      <c r="H75" s="152">
        <f t="shared" si="16"/>
        <v>41.666666666666671</v>
      </c>
    </row>
    <row r="76" spans="1:10" s="40" customFormat="1" ht="32.25" customHeight="1">
      <c r="A76" s="141"/>
      <c r="B76" s="145" t="s">
        <v>254</v>
      </c>
      <c r="C76" s="141"/>
      <c r="D76" s="39"/>
      <c r="E76" s="212">
        <v>17</v>
      </c>
      <c r="F76" s="267">
        <v>23.8</v>
      </c>
      <c r="G76" s="152">
        <f t="shared" si="15"/>
        <v>6.8000000000000007</v>
      </c>
      <c r="H76" s="152">
        <f t="shared" si="16"/>
        <v>140</v>
      </c>
    </row>
    <row r="77" spans="1:10" s="40" customFormat="1" ht="32.25" customHeight="1">
      <c r="A77" s="141"/>
      <c r="B77" s="145" t="s">
        <v>332</v>
      </c>
      <c r="C77" s="141"/>
      <c r="D77" s="39"/>
      <c r="E77" s="212">
        <v>1</v>
      </c>
      <c r="F77" s="212"/>
      <c r="G77" s="152">
        <f t="shared" ref="G77" si="17">F77-E77</f>
        <v>-1</v>
      </c>
      <c r="H77" s="152">
        <f t="shared" ref="H77" si="18">F77/E77*100</f>
        <v>0</v>
      </c>
    </row>
    <row r="78" spans="1:10" s="40" customFormat="1" ht="31.5" customHeight="1">
      <c r="A78" s="412" t="s">
        <v>84</v>
      </c>
      <c r="B78" s="412"/>
      <c r="C78" s="147">
        <v>1025</v>
      </c>
      <c r="D78" s="37">
        <f>SUM(D79:D117)</f>
        <v>271.30000000000007</v>
      </c>
      <c r="E78" s="37">
        <f>SUM(E79:E117)</f>
        <v>211.79999999999998</v>
      </c>
      <c r="F78" s="253">
        <f>SUM(F79:F117)</f>
        <v>151.50000000000003</v>
      </c>
      <c r="G78" s="142">
        <f t="shared" si="15"/>
        <v>-60.299999999999955</v>
      </c>
      <c r="H78" s="142">
        <f t="shared" si="16"/>
        <v>71.529745042492934</v>
      </c>
    </row>
    <row r="79" spans="1:10" s="40" customFormat="1" ht="33" customHeight="1">
      <c r="A79" s="141"/>
      <c r="B79" s="148" t="s">
        <v>136</v>
      </c>
      <c r="C79" s="147"/>
      <c r="D79" s="406">
        <v>1.7</v>
      </c>
      <c r="E79" s="39">
        <v>2.4</v>
      </c>
      <c r="F79" s="266">
        <v>1.8</v>
      </c>
      <c r="G79" s="152">
        <f t="shared" si="15"/>
        <v>-0.59999999999999987</v>
      </c>
      <c r="H79" s="142">
        <f t="shared" si="16"/>
        <v>75</v>
      </c>
    </row>
    <row r="80" spans="1:10" s="40" customFormat="1" ht="29.25" customHeight="1">
      <c r="A80" s="141"/>
      <c r="B80" s="148" t="s">
        <v>174</v>
      </c>
      <c r="C80" s="147"/>
      <c r="D80" s="406">
        <v>12.1</v>
      </c>
      <c r="E80" s="39">
        <v>9.6</v>
      </c>
      <c r="F80" s="266">
        <v>5</v>
      </c>
      <c r="G80" s="152">
        <f t="shared" si="15"/>
        <v>-4.5999999999999996</v>
      </c>
      <c r="H80" s="152">
        <f t="shared" si="16"/>
        <v>52.083333333333336</v>
      </c>
    </row>
    <row r="81" spans="1:8" s="40" customFormat="1" ht="44.25" customHeight="1">
      <c r="A81" s="141"/>
      <c r="B81" s="149" t="s">
        <v>137</v>
      </c>
      <c r="C81" s="147"/>
      <c r="D81" s="39">
        <v>1</v>
      </c>
      <c r="E81" s="39">
        <v>1</v>
      </c>
      <c r="F81" s="266">
        <v>1.2</v>
      </c>
      <c r="G81" s="152">
        <f t="shared" si="15"/>
        <v>0.19999999999999996</v>
      </c>
      <c r="H81" s="152">
        <f t="shared" si="16"/>
        <v>120</v>
      </c>
    </row>
    <row r="82" spans="1:8" s="40" customFormat="1" ht="45" customHeight="1">
      <c r="A82" s="141"/>
      <c r="B82" s="149" t="s">
        <v>138</v>
      </c>
      <c r="C82" s="147"/>
      <c r="D82" s="39">
        <v>0.1</v>
      </c>
      <c r="E82" s="39">
        <v>0.2</v>
      </c>
      <c r="F82" s="266"/>
      <c r="G82" s="152">
        <f t="shared" si="15"/>
        <v>-0.2</v>
      </c>
      <c r="H82" s="152">
        <f t="shared" si="16"/>
        <v>0</v>
      </c>
    </row>
    <row r="83" spans="1:8" s="40" customFormat="1" ht="31.5" customHeight="1">
      <c r="A83" s="141"/>
      <c r="B83" s="149" t="s">
        <v>139</v>
      </c>
      <c r="C83" s="147"/>
      <c r="D83" s="39">
        <v>0.7</v>
      </c>
      <c r="E83" s="213">
        <v>3</v>
      </c>
      <c r="F83" s="266"/>
      <c r="G83" s="152">
        <f t="shared" si="15"/>
        <v>-3</v>
      </c>
      <c r="H83" s="152">
        <f t="shared" si="16"/>
        <v>0</v>
      </c>
    </row>
    <row r="84" spans="1:8" s="40" customFormat="1" ht="36" customHeight="1">
      <c r="A84" s="141"/>
      <c r="B84" s="149" t="s">
        <v>261</v>
      </c>
      <c r="C84" s="147"/>
      <c r="D84" s="39">
        <v>16.600000000000001</v>
      </c>
      <c r="E84" s="39">
        <v>17.3</v>
      </c>
      <c r="F84" s="266">
        <v>16.7</v>
      </c>
      <c r="G84" s="152">
        <f t="shared" si="15"/>
        <v>-0.60000000000000142</v>
      </c>
      <c r="H84" s="152">
        <f t="shared" si="16"/>
        <v>96.531791907514446</v>
      </c>
    </row>
    <row r="85" spans="1:8" s="40" customFormat="1" ht="31.5" customHeight="1">
      <c r="A85" s="141"/>
      <c r="B85" s="149" t="s">
        <v>184</v>
      </c>
      <c r="C85" s="147"/>
      <c r="D85" s="39">
        <v>16.3</v>
      </c>
      <c r="E85" s="39">
        <v>14.8</v>
      </c>
      <c r="F85" s="266">
        <v>14.9</v>
      </c>
      <c r="G85" s="152">
        <f t="shared" si="15"/>
        <v>9.9999999999999645E-2</v>
      </c>
      <c r="H85" s="152">
        <f t="shared" si="16"/>
        <v>100.67567567567568</v>
      </c>
    </row>
    <row r="86" spans="1:8" s="40" customFormat="1" ht="31.5" customHeight="1">
      <c r="A86" s="141"/>
      <c r="B86" s="149" t="s">
        <v>142</v>
      </c>
      <c r="C86" s="147"/>
      <c r="D86" s="39">
        <v>10.4</v>
      </c>
      <c r="E86" s="39">
        <v>8</v>
      </c>
      <c r="F86" s="266">
        <v>1</v>
      </c>
      <c r="G86" s="152">
        <f t="shared" si="15"/>
        <v>-7</v>
      </c>
      <c r="H86" s="152">
        <f t="shared" si="16"/>
        <v>12.5</v>
      </c>
    </row>
    <row r="87" spans="1:8" s="40" customFormat="1" ht="31.5" customHeight="1">
      <c r="A87" s="141"/>
      <c r="B87" s="149" t="s">
        <v>185</v>
      </c>
      <c r="C87" s="147"/>
      <c r="D87" s="39">
        <v>22.6</v>
      </c>
      <c r="E87" s="39">
        <v>18</v>
      </c>
      <c r="F87" s="266">
        <v>17.8</v>
      </c>
      <c r="G87" s="152">
        <f t="shared" si="15"/>
        <v>-0.19999999999999929</v>
      </c>
      <c r="H87" s="152">
        <f t="shared" si="16"/>
        <v>98.888888888888886</v>
      </c>
    </row>
    <row r="88" spans="1:8" s="40" customFormat="1" ht="31.5" customHeight="1">
      <c r="A88" s="141"/>
      <c r="B88" s="144" t="s">
        <v>255</v>
      </c>
      <c r="C88" s="147"/>
      <c r="D88" s="39">
        <v>4.5</v>
      </c>
      <c r="E88" s="39">
        <v>9</v>
      </c>
      <c r="F88" s="266">
        <v>13.5</v>
      </c>
      <c r="G88" s="152">
        <f t="shared" si="15"/>
        <v>4.5</v>
      </c>
      <c r="H88" s="152">
        <f t="shared" si="16"/>
        <v>150</v>
      </c>
    </row>
    <row r="89" spans="1:8" s="40" customFormat="1" ht="31.5" customHeight="1">
      <c r="A89" s="141"/>
      <c r="B89" s="149" t="s">
        <v>258</v>
      </c>
      <c r="C89" s="147"/>
      <c r="D89" s="39">
        <v>2.1</v>
      </c>
      <c r="E89" s="39">
        <v>4</v>
      </c>
      <c r="F89" s="266"/>
      <c r="G89" s="152">
        <f t="shared" si="15"/>
        <v>-4</v>
      </c>
      <c r="H89" s="152">
        <f t="shared" si="16"/>
        <v>0</v>
      </c>
    </row>
    <row r="90" spans="1:8" s="40" customFormat="1" ht="31.5" customHeight="1">
      <c r="A90" s="141"/>
      <c r="B90" s="144" t="s">
        <v>145</v>
      </c>
      <c r="C90" s="147"/>
      <c r="D90" s="39">
        <v>23</v>
      </c>
      <c r="E90" s="39"/>
      <c r="F90" s="266"/>
      <c r="G90" s="152">
        <f t="shared" si="15"/>
        <v>0</v>
      </c>
      <c r="H90" s="415" t="e">
        <f t="shared" si="16"/>
        <v>#DIV/0!</v>
      </c>
    </row>
    <row r="91" spans="1:8" s="40" customFormat="1" ht="31.5" customHeight="1">
      <c r="A91" s="141"/>
      <c r="B91" s="144" t="s">
        <v>368</v>
      </c>
      <c r="C91" s="147"/>
      <c r="D91" s="39"/>
      <c r="E91" s="39"/>
      <c r="F91" s="266">
        <v>2.9</v>
      </c>
      <c r="G91" s="152">
        <f t="shared" si="15"/>
        <v>2.9</v>
      </c>
      <c r="H91" s="415" t="e">
        <f t="shared" si="16"/>
        <v>#DIV/0!</v>
      </c>
    </row>
    <row r="92" spans="1:8" s="40" customFormat="1" ht="31.5" customHeight="1">
      <c r="A92" s="141"/>
      <c r="B92" s="144" t="s">
        <v>187</v>
      </c>
      <c r="C92" s="147"/>
      <c r="D92" s="39">
        <v>6.5</v>
      </c>
      <c r="E92" s="39">
        <v>6.6</v>
      </c>
      <c r="F92" s="266">
        <v>8.1999999999999993</v>
      </c>
      <c r="G92" s="152">
        <f t="shared" si="15"/>
        <v>1.5999999999999996</v>
      </c>
      <c r="H92" s="152">
        <f t="shared" si="16"/>
        <v>124.24242424242425</v>
      </c>
    </row>
    <row r="93" spans="1:8" s="40" customFormat="1" ht="31.5" customHeight="1">
      <c r="A93" s="141"/>
      <c r="B93" s="146" t="s">
        <v>256</v>
      </c>
      <c r="C93" s="147"/>
      <c r="D93" s="39">
        <v>15</v>
      </c>
      <c r="E93" s="39"/>
      <c r="F93" s="266"/>
      <c r="G93" s="152">
        <f t="shared" si="15"/>
        <v>0</v>
      </c>
      <c r="H93" s="415" t="e">
        <f t="shared" si="16"/>
        <v>#DIV/0!</v>
      </c>
    </row>
    <row r="94" spans="1:8" s="40" customFormat="1" ht="31.5" customHeight="1">
      <c r="A94" s="141"/>
      <c r="B94" s="149" t="s">
        <v>328</v>
      </c>
      <c r="C94" s="147"/>
      <c r="D94" s="39"/>
      <c r="E94" s="39"/>
      <c r="F94" s="266">
        <v>0.2</v>
      </c>
      <c r="G94" s="152">
        <f t="shared" si="15"/>
        <v>0.2</v>
      </c>
      <c r="H94" s="415" t="e">
        <f t="shared" si="16"/>
        <v>#DIV/0!</v>
      </c>
    </row>
    <row r="95" spans="1:8" s="40" customFormat="1" ht="31.5" customHeight="1">
      <c r="A95" s="141"/>
      <c r="B95" s="214" t="s">
        <v>230</v>
      </c>
      <c r="C95" s="147"/>
      <c r="D95" s="39">
        <v>15</v>
      </c>
      <c r="E95" s="39"/>
      <c r="F95" s="266"/>
      <c r="G95" s="152">
        <f t="shared" si="15"/>
        <v>0</v>
      </c>
      <c r="H95" s="415" t="e">
        <f t="shared" si="16"/>
        <v>#DIV/0!</v>
      </c>
    </row>
    <row r="96" spans="1:8" s="40" customFormat="1" ht="31.5" customHeight="1">
      <c r="A96" s="141"/>
      <c r="B96" s="148" t="s">
        <v>257</v>
      </c>
      <c r="C96" s="147"/>
      <c r="D96" s="39"/>
      <c r="E96" s="39"/>
      <c r="F96" s="266">
        <v>3.9</v>
      </c>
      <c r="G96" s="152">
        <f t="shared" si="15"/>
        <v>3.9</v>
      </c>
      <c r="H96" s="415" t="e">
        <f t="shared" si="16"/>
        <v>#DIV/0!</v>
      </c>
    </row>
    <row r="97" spans="1:8" s="40" customFormat="1" ht="31.5" customHeight="1">
      <c r="A97" s="141"/>
      <c r="B97" s="144" t="s">
        <v>227</v>
      </c>
      <c r="C97" s="147"/>
      <c r="D97" s="39">
        <v>2.9</v>
      </c>
      <c r="E97" s="39">
        <v>5</v>
      </c>
      <c r="F97" s="266">
        <v>6</v>
      </c>
      <c r="G97" s="152">
        <f t="shared" si="15"/>
        <v>1</v>
      </c>
      <c r="H97" s="152">
        <f t="shared" si="16"/>
        <v>120</v>
      </c>
    </row>
    <row r="98" spans="1:8" s="40" customFormat="1" ht="36.75" customHeight="1">
      <c r="A98" s="141"/>
      <c r="B98" s="144" t="s">
        <v>219</v>
      </c>
      <c r="C98" s="147"/>
      <c r="D98" s="39">
        <v>7.1</v>
      </c>
      <c r="E98" s="39">
        <v>6</v>
      </c>
      <c r="F98" s="266"/>
      <c r="G98" s="152">
        <f t="shared" si="15"/>
        <v>-6</v>
      </c>
      <c r="H98" s="152">
        <f t="shared" si="16"/>
        <v>0</v>
      </c>
    </row>
    <row r="99" spans="1:8" s="40" customFormat="1" ht="31.5" customHeight="1">
      <c r="A99" s="141"/>
      <c r="B99" s="145" t="s">
        <v>183</v>
      </c>
      <c r="C99" s="147"/>
      <c r="D99" s="39">
        <v>14.8</v>
      </c>
      <c r="E99" s="39"/>
      <c r="F99" s="266"/>
      <c r="G99" s="152">
        <f t="shared" si="15"/>
        <v>0</v>
      </c>
      <c r="H99" s="415" t="e">
        <f t="shared" si="16"/>
        <v>#DIV/0!</v>
      </c>
    </row>
    <row r="100" spans="1:8" s="40" customFormat="1" ht="31.5" customHeight="1">
      <c r="A100" s="141"/>
      <c r="B100" s="145" t="s">
        <v>170</v>
      </c>
      <c r="C100" s="147"/>
      <c r="D100" s="39">
        <v>12.1</v>
      </c>
      <c r="E100" s="39">
        <v>4</v>
      </c>
      <c r="F100" s="266">
        <v>5</v>
      </c>
      <c r="G100" s="152">
        <f t="shared" si="15"/>
        <v>1</v>
      </c>
      <c r="H100" s="152">
        <f t="shared" si="16"/>
        <v>125</v>
      </c>
    </row>
    <row r="101" spans="1:8" s="40" customFormat="1" ht="36" customHeight="1">
      <c r="A101" s="141"/>
      <c r="B101" s="144" t="s">
        <v>437</v>
      </c>
      <c r="C101" s="147"/>
      <c r="D101" s="39"/>
      <c r="E101" s="39">
        <v>16</v>
      </c>
      <c r="F101" s="266"/>
      <c r="G101" s="152">
        <f t="shared" si="15"/>
        <v>-16</v>
      </c>
      <c r="H101" s="152">
        <f t="shared" si="16"/>
        <v>0</v>
      </c>
    </row>
    <row r="102" spans="1:8" s="40" customFormat="1" ht="31.5" customHeight="1">
      <c r="A102" s="141"/>
      <c r="B102" s="145" t="s">
        <v>171</v>
      </c>
      <c r="C102" s="147"/>
      <c r="D102" s="39">
        <v>3</v>
      </c>
      <c r="E102" s="39">
        <v>4</v>
      </c>
      <c r="F102" s="266">
        <v>3.5</v>
      </c>
      <c r="G102" s="152">
        <f t="shared" si="15"/>
        <v>-0.5</v>
      </c>
      <c r="H102" s="152">
        <f t="shared" si="16"/>
        <v>87.5</v>
      </c>
    </row>
    <row r="103" spans="1:8" s="40" customFormat="1" ht="31.5" customHeight="1">
      <c r="A103" s="141"/>
      <c r="B103" s="145" t="s">
        <v>228</v>
      </c>
      <c r="C103" s="147"/>
      <c r="D103" s="39">
        <v>48.3</v>
      </c>
      <c r="E103" s="39"/>
      <c r="F103" s="266"/>
      <c r="G103" s="152">
        <f t="shared" si="15"/>
        <v>0</v>
      </c>
      <c r="H103" s="415" t="e">
        <f t="shared" si="16"/>
        <v>#DIV/0!</v>
      </c>
    </row>
    <row r="104" spans="1:8" s="40" customFormat="1" ht="31.5" customHeight="1">
      <c r="A104" s="141"/>
      <c r="B104" s="145" t="s">
        <v>225</v>
      </c>
      <c r="C104" s="147"/>
      <c r="D104" s="39">
        <v>2</v>
      </c>
      <c r="E104" s="39">
        <v>6</v>
      </c>
      <c r="F104" s="266">
        <v>6.5</v>
      </c>
      <c r="G104" s="152">
        <f t="shared" si="15"/>
        <v>0.5</v>
      </c>
      <c r="H104" s="152">
        <f t="shared" si="16"/>
        <v>108.33333333333333</v>
      </c>
    </row>
    <row r="105" spans="1:8" s="40" customFormat="1" ht="31.5" customHeight="1">
      <c r="A105" s="141"/>
      <c r="B105" s="145" t="s">
        <v>226</v>
      </c>
      <c r="C105" s="147"/>
      <c r="D105" s="39">
        <v>4.4000000000000004</v>
      </c>
      <c r="E105" s="39">
        <v>1</v>
      </c>
      <c r="F105" s="266"/>
      <c r="G105" s="152">
        <f t="shared" si="15"/>
        <v>-1</v>
      </c>
      <c r="H105" s="152">
        <f t="shared" si="16"/>
        <v>0</v>
      </c>
    </row>
    <row r="106" spans="1:8" s="40" customFormat="1" ht="42" customHeight="1">
      <c r="A106" s="141"/>
      <c r="B106" s="144" t="s">
        <v>223</v>
      </c>
      <c r="C106" s="147"/>
      <c r="D106" s="39">
        <v>28</v>
      </c>
      <c r="E106" s="39"/>
      <c r="F106" s="266"/>
      <c r="G106" s="152">
        <f t="shared" si="15"/>
        <v>0</v>
      </c>
      <c r="H106" s="415" t="e">
        <f t="shared" si="16"/>
        <v>#DIV/0!</v>
      </c>
    </row>
    <row r="107" spans="1:8" s="40" customFormat="1" ht="33.75" customHeight="1">
      <c r="A107" s="141"/>
      <c r="B107" s="145" t="s">
        <v>259</v>
      </c>
      <c r="C107" s="147"/>
      <c r="D107" s="39">
        <v>0.3</v>
      </c>
      <c r="E107" s="39"/>
      <c r="F107" s="266">
        <v>0.8</v>
      </c>
      <c r="G107" s="152">
        <f t="shared" si="15"/>
        <v>0.8</v>
      </c>
      <c r="H107" s="415" t="e">
        <f t="shared" si="16"/>
        <v>#DIV/0!</v>
      </c>
    </row>
    <row r="108" spans="1:8" s="40" customFormat="1" ht="31.5" customHeight="1">
      <c r="A108" s="141"/>
      <c r="B108" s="145" t="s">
        <v>397</v>
      </c>
      <c r="C108" s="147"/>
      <c r="D108" s="39"/>
      <c r="E108" s="39">
        <v>2</v>
      </c>
      <c r="F108" s="266"/>
      <c r="G108" s="152">
        <f t="shared" ref="G108" si="19">F108-E108</f>
        <v>-2</v>
      </c>
      <c r="H108" s="152">
        <f t="shared" ref="H108" si="20">F108/E108*100</f>
        <v>0</v>
      </c>
    </row>
    <row r="109" spans="1:8" s="40" customFormat="1" ht="31.5" customHeight="1">
      <c r="A109" s="141"/>
      <c r="B109" s="145" t="s">
        <v>334</v>
      </c>
      <c r="C109" s="147"/>
      <c r="D109" s="39"/>
      <c r="E109" s="39">
        <v>49.9</v>
      </c>
      <c r="F109" s="266"/>
      <c r="G109" s="152">
        <f t="shared" ref="G109:G117" si="21">F109-E109</f>
        <v>-49.9</v>
      </c>
      <c r="H109" s="152">
        <f t="shared" ref="H109:H117" si="22">F109/E109*100</f>
        <v>0</v>
      </c>
    </row>
    <row r="110" spans="1:8" s="40" customFormat="1" ht="39" customHeight="1">
      <c r="A110" s="141"/>
      <c r="B110" s="145" t="s">
        <v>394</v>
      </c>
      <c r="C110" s="147"/>
      <c r="D110" s="39"/>
      <c r="E110" s="39">
        <v>18</v>
      </c>
      <c r="F110" s="266">
        <v>19.3</v>
      </c>
      <c r="G110" s="152">
        <f t="shared" si="21"/>
        <v>1.3000000000000007</v>
      </c>
      <c r="H110" s="152">
        <f t="shared" si="22"/>
        <v>107.22222222222221</v>
      </c>
    </row>
    <row r="111" spans="1:8" s="40" customFormat="1" ht="31.5" customHeight="1">
      <c r="A111" s="141"/>
      <c r="B111" s="145" t="s">
        <v>285</v>
      </c>
      <c r="C111" s="147"/>
      <c r="D111" s="39"/>
      <c r="E111" s="39">
        <v>3.2</v>
      </c>
      <c r="F111" s="266">
        <v>3.8</v>
      </c>
      <c r="G111" s="152">
        <f t="shared" si="21"/>
        <v>0.59999999999999964</v>
      </c>
      <c r="H111" s="152">
        <f t="shared" si="22"/>
        <v>118.74999999999997</v>
      </c>
    </row>
    <row r="112" spans="1:8" s="40" customFormat="1" ht="31.5" customHeight="1">
      <c r="A112" s="141"/>
      <c r="B112" s="145" t="s">
        <v>395</v>
      </c>
      <c r="C112" s="147"/>
      <c r="D112" s="39"/>
      <c r="E112" s="39"/>
      <c r="F112" s="266">
        <v>8</v>
      </c>
      <c r="G112" s="152">
        <f t="shared" si="21"/>
        <v>8</v>
      </c>
      <c r="H112" s="415" t="e">
        <f t="shared" si="22"/>
        <v>#DIV/0!</v>
      </c>
    </row>
    <row r="113" spans="1:16" s="40" customFormat="1" ht="31.5" customHeight="1">
      <c r="A113" s="141"/>
      <c r="B113" s="145" t="s">
        <v>333</v>
      </c>
      <c r="C113" s="147"/>
      <c r="D113" s="39"/>
      <c r="E113" s="39">
        <v>2.8</v>
      </c>
      <c r="F113" s="266">
        <v>2.6</v>
      </c>
      <c r="G113" s="152">
        <f t="shared" si="21"/>
        <v>-0.19999999999999973</v>
      </c>
      <c r="H113" s="152">
        <f t="shared" si="22"/>
        <v>92.857142857142875</v>
      </c>
    </row>
    <row r="114" spans="1:16" s="40" customFormat="1" ht="29.25" customHeight="1">
      <c r="A114" s="413"/>
      <c r="B114" s="150" t="s">
        <v>260</v>
      </c>
      <c r="C114" s="151"/>
      <c r="D114" s="39">
        <v>0.8</v>
      </c>
      <c r="E114" s="39"/>
      <c r="F114" s="266"/>
      <c r="G114" s="152">
        <f t="shared" si="21"/>
        <v>0</v>
      </c>
      <c r="H114" s="415" t="e">
        <f t="shared" si="22"/>
        <v>#DIV/0!</v>
      </c>
      <c r="P114" s="117"/>
    </row>
    <row r="115" spans="1:16" s="40" customFormat="1" ht="29.25" customHeight="1">
      <c r="A115" s="413"/>
      <c r="B115" s="150" t="s">
        <v>326</v>
      </c>
      <c r="C115" s="151"/>
      <c r="D115" s="39"/>
      <c r="E115" s="39"/>
      <c r="F115" s="266">
        <v>8.3000000000000007</v>
      </c>
      <c r="G115" s="152">
        <f t="shared" si="21"/>
        <v>8.3000000000000007</v>
      </c>
      <c r="H115" s="415" t="e">
        <f t="shared" si="22"/>
        <v>#DIV/0!</v>
      </c>
      <c r="P115" s="117"/>
    </row>
    <row r="116" spans="1:16" s="40" customFormat="1" ht="29.25" customHeight="1">
      <c r="A116" s="413"/>
      <c r="B116" s="150" t="s">
        <v>336</v>
      </c>
      <c r="C116" s="151"/>
      <c r="D116" s="39"/>
      <c r="E116" s="39"/>
      <c r="F116" s="266">
        <v>0.1</v>
      </c>
      <c r="G116" s="152">
        <f t="shared" si="21"/>
        <v>0.1</v>
      </c>
      <c r="H116" s="415" t="e">
        <f t="shared" si="22"/>
        <v>#DIV/0!</v>
      </c>
      <c r="P116" s="117"/>
    </row>
    <row r="117" spans="1:16" s="40" customFormat="1" ht="29.25" customHeight="1">
      <c r="A117" s="413"/>
      <c r="B117" s="150" t="s">
        <v>337</v>
      </c>
      <c r="C117" s="151"/>
      <c r="D117" s="39"/>
      <c r="E117" s="39"/>
      <c r="F117" s="266">
        <v>0.5</v>
      </c>
      <c r="G117" s="152">
        <f t="shared" si="21"/>
        <v>0.5</v>
      </c>
      <c r="H117" s="415" t="e">
        <f t="shared" si="22"/>
        <v>#DIV/0!</v>
      </c>
      <c r="P117" s="117"/>
    </row>
    <row r="118" spans="1:16" s="40" customFormat="1" ht="37.5" customHeight="1">
      <c r="A118" s="411" t="s">
        <v>120</v>
      </c>
      <c r="B118" s="411"/>
      <c r="C118" s="147"/>
      <c r="D118" s="37"/>
      <c r="E118" s="37"/>
      <c r="F118" s="37"/>
      <c r="G118" s="142"/>
      <c r="H118" s="152"/>
      <c r="P118" s="117"/>
    </row>
    <row r="119" spans="1:16" s="40" customFormat="1" ht="37.5" customHeight="1">
      <c r="A119" s="411" t="s">
        <v>93</v>
      </c>
      <c r="B119" s="411"/>
      <c r="C119" s="147">
        <v>1035</v>
      </c>
      <c r="D119" s="37">
        <f>D120+D121</f>
        <v>0</v>
      </c>
      <c r="E119" s="37">
        <f>E120+E121</f>
        <v>145.5</v>
      </c>
      <c r="F119" s="37">
        <f>F120+F121</f>
        <v>101.5</v>
      </c>
      <c r="G119" s="142">
        <f t="shared" si="0"/>
        <v>-44</v>
      </c>
      <c r="H119" s="152">
        <f t="shared" ref="H119:H121" si="23">F119/E119*100</f>
        <v>69.7594501718213</v>
      </c>
      <c r="P119" s="117"/>
    </row>
    <row r="120" spans="1:16" s="40" customFormat="1" ht="30.75" customHeight="1">
      <c r="A120" s="414"/>
      <c r="B120" s="150" t="s">
        <v>319</v>
      </c>
      <c r="C120" s="147"/>
      <c r="D120" s="39"/>
      <c r="E120" s="39">
        <v>144</v>
      </c>
      <c r="F120" s="39">
        <v>100.6</v>
      </c>
      <c r="G120" s="142">
        <f t="shared" si="0"/>
        <v>-43.400000000000006</v>
      </c>
      <c r="H120" s="152">
        <f t="shared" si="23"/>
        <v>69.861111111111114</v>
      </c>
      <c r="P120" s="117"/>
    </row>
    <row r="121" spans="1:16" s="40" customFormat="1" ht="27.75" customHeight="1">
      <c r="A121" s="43"/>
      <c r="B121" s="150" t="s">
        <v>156</v>
      </c>
      <c r="C121" s="42"/>
      <c r="D121" s="39"/>
      <c r="E121" s="39">
        <v>1.5</v>
      </c>
      <c r="F121" s="39">
        <v>0.9</v>
      </c>
      <c r="G121" s="142">
        <f t="shared" si="0"/>
        <v>-0.6</v>
      </c>
      <c r="H121" s="152">
        <f t="shared" si="23"/>
        <v>60</v>
      </c>
      <c r="P121" s="117"/>
    </row>
    <row r="122" spans="1:16">
      <c r="B122" s="45"/>
      <c r="C122" s="46"/>
      <c r="D122" s="47"/>
      <c r="E122" s="233"/>
      <c r="F122" s="233"/>
      <c r="P122" s="117"/>
    </row>
    <row r="123" spans="1:16" ht="24.75" customHeight="1">
      <c r="B123" s="211" t="s">
        <v>476</v>
      </c>
      <c r="C123" s="50"/>
      <c r="D123" s="373"/>
      <c r="E123" s="373"/>
      <c r="F123" s="230"/>
      <c r="G123" s="370" t="s">
        <v>477</v>
      </c>
      <c r="H123" s="370"/>
      <c r="P123" s="118"/>
    </row>
    <row r="124" spans="1:16">
      <c r="B124" s="51" t="s">
        <v>62</v>
      </c>
      <c r="C124" s="52"/>
      <c r="D124" s="374" t="s">
        <v>68</v>
      </c>
      <c r="E124" s="374"/>
      <c r="F124" s="229"/>
      <c r="G124" s="371" t="s">
        <v>19</v>
      </c>
      <c r="H124" s="371"/>
      <c r="P124" s="117"/>
    </row>
    <row r="125" spans="1:16">
      <c r="B125" s="45"/>
      <c r="C125" s="46"/>
      <c r="D125" s="47"/>
      <c r="E125" s="233"/>
      <c r="F125" s="233"/>
      <c r="P125" s="118"/>
    </row>
    <row r="126" spans="1:16">
      <c r="B126" s="45"/>
      <c r="C126" s="46"/>
      <c r="D126" s="47"/>
      <c r="E126" s="233"/>
      <c r="F126" s="233"/>
      <c r="P126" s="118"/>
    </row>
    <row r="127" spans="1:16">
      <c r="B127" s="45"/>
      <c r="C127" s="46"/>
      <c r="D127" s="47"/>
      <c r="E127" s="233"/>
      <c r="F127" s="233"/>
    </row>
    <row r="128" spans="1:16">
      <c r="B128" s="45"/>
      <c r="C128" s="46"/>
      <c r="D128" s="47"/>
      <c r="E128" s="233"/>
      <c r="F128" s="233"/>
    </row>
    <row r="129" spans="2:6">
      <c r="B129" s="45"/>
      <c r="C129" s="46"/>
      <c r="D129" s="47"/>
      <c r="E129" s="233"/>
      <c r="F129" s="233"/>
    </row>
    <row r="130" spans="2:6">
      <c r="B130" s="45"/>
      <c r="C130" s="46"/>
      <c r="D130" s="47"/>
      <c r="E130" s="233"/>
      <c r="F130" s="233"/>
    </row>
    <row r="131" spans="2:6">
      <c r="B131" s="45"/>
      <c r="C131" s="46"/>
      <c r="D131" s="47"/>
      <c r="E131" s="233"/>
      <c r="F131" s="233"/>
    </row>
    <row r="132" spans="2:6">
      <c r="B132" s="45"/>
      <c r="C132" s="46"/>
      <c r="D132" s="47"/>
      <c r="E132" s="233"/>
      <c r="F132" s="233"/>
    </row>
    <row r="133" spans="2:6">
      <c r="B133" s="45"/>
      <c r="C133" s="46"/>
      <c r="D133" s="47"/>
      <c r="E133" s="233"/>
      <c r="F133" s="233"/>
    </row>
    <row r="134" spans="2:6">
      <c r="B134" s="45"/>
      <c r="C134" s="46"/>
      <c r="D134" s="47"/>
      <c r="E134" s="233"/>
      <c r="F134" s="233"/>
    </row>
    <row r="135" spans="2:6">
      <c r="B135" s="45"/>
      <c r="C135" s="46"/>
      <c r="D135" s="47"/>
      <c r="E135" s="233"/>
      <c r="F135" s="233"/>
    </row>
    <row r="136" spans="2:6">
      <c r="B136" s="45"/>
      <c r="C136" s="46"/>
      <c r="D136" s="47"/>
      <c r="E136" s="233"/>
      <c r="F136" s="233"/>
    </row>
    <row r="137" spans="2:6">
      <c r="B137" s="45"/>
      <c r="C137" s="46"/>
      <c r="D137" s="47"/>
      <c r="E137" s="233"/>
      <c r="F137" s="233"/>
    </row>
    <row r="138" spans="2:6">
      <c r="B138" s="45"/>
      <c r="C138" s="46"/>
      <c r="D138" s="47"/>
      <c r="E138" s="233"/>
      <c r="F138" s="233"/>
    </row>
    <row r="139" spans="2:6">
      <c r="B139" s="45"/>
      <c r="C139" s="46"/>
      <c r="D139" s="47"/>
      <c r="E139" s="233"/>
      <c r="F139" s="233"/>
    </row>
    <row r="140" spans="2:6">
      <c r="B140" s="45"/>
      <c r="C140" s="46"/>
      <c r="D140" s="47"/>
      <c r="E140" s="233"/>
      <c r="F140" s="233"/>
    </row>
    <row r="141" spans="2:6">
      <c r="B141" s="45"/>
      <c r="C141" s="46"/>
      <c r="D141" s="47"/>
      <c r="E141" s="233"/>
      <c r="F141" s="233"/>
    </row>
    <row r="142" spans="2:6">
      <c r="B142" s="45"/>
      <c r="C142" s="46"/>
      <c r="D142" s="47"/>
      <c r="E142" s="233"/>
      <c r="F142" s="233"/>
    </row>
    <row r="143" spans="2:6">
      <c r="B143" s="45"/>
      <c r="C143" s="46"/>
      <c r="D143" s="47"/>
      <c r="E143" s="233"/>
      <c r="F143" s="233"/>
    </row>
    <row r="144" spans="2:6">
      <c r="B144" s="45"/>
      <c r="C144" s="46"/>
      <c r="D144" s="47"/>
      <c r="E144" s="233"/>
      <c r="F144" s="233"/>
    </row>
    <row r="145" spans="2:6">
      <c r="B145" s="45"/>
      <c r="C145" s="46"/>
      <c r="D145" s="47"/>
      <c r="E145" s="233"/>
      <c r="F145" s="233"/>
    </row>
    <row r="146" spans="2:6">
      <c r="B146" s="45"/>
      <c r="C146" s="46"/>
      <c r="D146" s="47"/>
      <c r="E146" s="233"/>
      <c r="F146" s="233"/>
    </row>
    <row r="147" spans="2:6">
      <c r="B147" s="45"/>
      <c r="C147" s="46"/>
      <c r="D147" s="47"/>
      <c r="E147" s="233"/>
      <c r="F147" s="233"/>
    </row>
    <row r="148" spans="2:6">
      <c r="B148" s="45"/>
      <c r="C148" s="46"/>
      <c r="D148" s="47"/>
      <c r="E148" s="233"/>
      <c r="F148" s="233"/>
    </row>
    <row r="149" spans="2:6">
      <c r="B149" s="45"/>
      <c r="C149" s="46"/>
      <c r="D149" s="47"/>
      <c r="E149" s="233"/>
      <c r="F149" s="233"/>
    </row>
    <row r="150" spans="2:6">
      <c r="B150" s="45"/>
      <c r="C150" s="46"/>
      <c r="D150" s="47"/>
      <c r="E150" s="233"/>
      <c r="F150" s="233"/>
    </row>
    <row r="151" spans="2:6">
      <c r="B151" s="45"/>
      <c r="C151" s="46"/>
      <c r="D151" s="47"/>
      <c r="E151" s="233"/>
      <c r="F151" s="233"/>
    </row>
    <row r="152" spans="2:6">
      <c r="B152" s="45"/>
      <c r="C152" s="46"/>
      <c r="D152" s="47"/>
      <c r="E152" s="233"/>
      <c r="F152" s="233"/>
    </row>
    <row r="153" spans="2:6">
      <c r="B153" s="45"/>
      <c r="C153" s="46"/>
      <c r="D153" s="47"/>
      <c r="E153" s="233"/>
      <c r="F153" s="233"/>
    </row>
    <row r="154" spans="2:6">
      <c r="B154" s="45"/>
      <c r="C154" s="46"/>
      <c r="D154" s="47"/>
      <c r="E154" s="233"/>
      <c r="F154" s="233"/>
    </row>
    <row r="155" spans="2:6">
      <c r="B155" s="45"/>
      <c r="C155" s="46"/>
      <c r="D155" s="47"/>
      <c r="E155" s="233"/>
      <c r="F155" s="233"/>
    </row>
    <row r="156" spans="2:6">
      <c r="B156" s="45"/>
      <c r="D156" s="54"/>
      <c r="E156" s="233"/>
      <c r="F156" s="233"/>
    </row>
    <row r="157" spans="2:6">
      <c r="B157" s="56"/>
      <c r="D157" s="54"/>
      <c r="E157" s="233"/>
      <c r="F157" s="233"/>
    </row>
    <row r="158" spans="2:6">
      <c r="B158" s="56"/>
      <c r="D158" s="54"/>
      <c r="E158" s="233"/>
      <c r="F158" s="233"/>
    </row>
    <row r="159" spans="2:6">
      <c r="B159" s="56"/>
      <c r="D159" s="54"/>
      <c r="E159" s="233"/>
      <c r="F159" s="233"/>
    </row>
    <row r="160" spans="2:6">
      <c r="B160" s="56"/>
      <c r="D160" s="54"/>
      <c r="E160" s="233"/>
      <c r="F160" s="233"/>
    </row>
    <row r="161" spans="2:6">
      <c r="B161" s="56"/>
      <c r="D161" s="54"/>
      <c r="E161" s="233"/>
      <c r="F161" s="233"/>
    </row>
    <row r="162" spans="2:6">
      <c r="B162" s="56"/>
      <c r="D162" s="54"/>
      <c r="E162" s="233"/>
      <c r="F162" s="233"/>
    </row>
    <row r="163" spans="2:6">
      <c r="B163" s="56"/>
      <c r="D163" s="54"/>
      <c r="E163" s="233"/>
      <c r="F163" s="233"/>
    </row>
    <row r="164" spans="2:6">
      <c r="B164" s="56"/>
      <c r="D164" s="54"/>
      <c r="E164" s="233"/>
      <c r="F164" s="233"/>
    </row>
    <row r="165" spans="2:6">
      <c r="B165" s="56"/>
      <c r="D165" s="54"/>
      <c r="E165" s="233"/>
      <c r="F165" s="233"/>
    </row>
    <row r="166" spans="2:6">
      <c r="B166" s="56"/>
      <c r="D166" s="54"/>
      <c r="E166" s="233"/>
      <c r="F166" s="233"/>
    </row>
    <row r="167" spans="2:6">
      <c r="B167" s="56"/>
      <c r="D167" s="54"/>
      <c r="E167" s="233"/>
      <c r="F167" s="233"/>
    </row>
    <row r="168" spans="2:6">
      <c r="B168" s="56"/>
      <c r="D168" s="54"/>
      <c r="E168" s="233"/>
      <c r="F168" s="233"/>
    </row>
    <row r="169" spans="2:6">
      <c r="B169" s="56"/>
      <c r="D169" s="54"/>
      <c r="E169" s="233"/>
      <c r="F169" s="233"/>
    </row>
    <row r="170" spans="2:6">
      <c r="B170" s="56"/>
      <c r="D170" s="54"/>
      <c r="E170" s="233"/>
      <c r="F170" s="233"/>
    </row>
    <row r="171" spans="2:6">
      <c r="B171" s="56"/>
      <c r="D171" s="54"/>
      <c r="E171" s="233"/>
      <c r="F171" s="233"/>
    </row>
    <row r="172" spans="2:6">
      <c r="B172" s="56"/>
      <c r="D172" s="54"/>
      <c r="E172" s="233"/>
      <c r="F172" s="233"/>
    </row>
    <row r="173" spans="2:6">
      <c r="B173" s="56"/>
      <c r="D173" s="54"/>
      <c r="E173" s="233"/>
      <c r="F173" s="233"/>
    </row>
    <row r="174" spans="2:6">
      <c r="B174" s="56"/>
      <c r="D174" s="54"/>
      <c r="E174" s="233"/>
      <c r="F174" s="233"/>
    </row>
    <row r="175" spans="2:6">
      <c r="B175" s="56"/>
      <c r="D175" s="54"/>
      <c r="E175" s="233"/>
      <c r="F175" s="233"/>
    </row>
    <row r="176" spans="2:6">
      <c r="B176" s="56"/>
      <c r="D176" s="54"/>
      <c r="E176" s="233"/>
      <c r="F176" s="233"/>
    </row>
    <row r="177" spans="2:6">
      <c r="B177" s="56"/>
      <c r="D177" s="54"/>
      <c r="E177" s="233"/>
      <c r="F177" s="233"/>
    </row>
    <row r="178" spans="2:6">
      <c r="B178" s="56"/>
      <c r="D178" s="54"/>
      <c r="E178" s="233"/>
      <c r="F178" s="233"/>
    </row>
    <row r="179" spans="2:6">
      <c r="B179" s="56"/>
    </row>
    <row r="180" spans="2:6">
      <c r="B180" s="57"/>
    </row>
    <row r="181" spans="2:6">
      <c r="B181" s="57"/>
    </row>
    <row r="182" spans="2:6">
      <c r="B182" s="57"/>
    </row>
    <row r="183" spans="2:6">
      <c r="B183" s="57"/>
    </row>
    <row r="184" spans="2:6">
      <c r="B184" s="57"/>
    </row>
    <row r="185" spans="2:6">
      <c r="B185" s="57"/>
    </row>
    <row r="186" spans="2:6">
      <c r="B186" s="57"/>
    </row>
    <row r="187" spans="2:6">
      <c r="B187" s="57"/>
    </row>
    <row r="188" spans="2:6">
      <c r="B188" s="57"/>
    </row>
    <row r="189" spans="2:6">
      <c r="B189" s="57"/>
      <c r="C189" s="27"/>
      <c r="D189" s="27"/>
      <c r="E189" s="27"/>
      <c r="F189" s="27"/>
    </row>
    <row r="190" spans="2:6">
      <c r="B190" s="57"/>
      <c r="C190" s="27"/>
      <c r="D190" s="27"/>
      <c r="E190" s="27"/>
      <c r="F190" s="27"/>
    </row>
    <row r="191" spans="2:6">
      <c r="B191" s="57"/>
      <c r="C191" s="27"/>
      <c r="D191" s="27"/>
      <c r="E191" s="27"/>
      <c r="F191" s="27"/>
    </row>
    <row r="192" spans="2:6">
      <c r="B192" s="57"/>
      <c r="C192" s="27"/>
      <c r="D192" s="27"/>
      <c r="E192" s="27"/>
      <c r="F192" s="27"/>
    </row>
    <row r="193" spans="2:6">
      <c r="B193" s="57"/>
      <c r="C193" s="27"/>
      <c r="D193" s="27"/>
      <c r="E193" s="27"/>
      <c r="F193" s="27"/>
    </row>
    <row r="194" spans="2:6">
      <c r="B194" s="57"/>
      <c r="C194" s="27"/>
      <c r="D194" s="27"/>
      <c r="E194" s="27"/>
      <c r="F194" s="27"/>
    </row>
    <row r="195" spans="2:6">
      <c r="B195" s="57"/>
      <c r="C195" s="27"/>
      <c r="D195" s="27"/>
      <c r="E195" s="27"/>
      <c r="F195" s="27"/>
    </row>
    <row r="196" spans="2:6">
      <c r="B196" s="57"/>
      <c r="C196" s="27"/>
      <c r="D196" s="27"/>
      <c r="E196" s="27"/>
      <c r="F196" s="27"/>
    </row>
    <row r="197" spans="2:6">
      <c r="B197" s="57"/>
      <c r="C197" s="27"/>
      <c r="D197" s="27"/>
      <c r="E197" s="27"/>
      <c r="F197" s="27"/>
    </row>
    <row r="198" spans="2:6">
      <c r="B198" s="57"/>
      <c r="C198" s="27"/>
      <c r="D198" s="27"/>
      <c r="E198" s="27"/>
      <c r="F198" s="27"/>
    </row>
    <row r="199" spans="2:6">
      <c r="B199" s="57"/>
      <c r="C199" s="27"/>
      <c r="D199" s="27"/>
      <c r="E199" s="27"/>
      <c r="F199" s="27"/>
    </row>
    <row r="200" spans="2:6">
      <c r="B200" s="57"/>
      <c r="C200" s="27"/>
      <c r="D200" s="27"/>
      <c r="E200" s="27"/>
      <c r="F200" s="27"/>
    </row>
    <row r="201" spans="2:6">
      <c r="B201" s="57"/>
      <c r="C201" s="27"/>
      <c r="D201" s="27"/>
      <c r="E201" s="27"/>
      <c r="F201" s="27"/>
    </row>
    <row r="202" spans="2:6">
      <c r="B202" s="57"/>
      <c r="C202" s="27"/>
      <c r="D202" s="27"/>
      <c r="E202" s="27"/>
      <c r="F202" s="27"/>
    </row>
    <row r="203" spans="2:6">
      <c r="B203" s="57"/>
      <c r="C203" s="27"/>
      <c r="D203" s="27"/>
      <c r="E203" s="27"/>
      <c r="F203" s="27"/>
    </row>
    <row r="204" spans="2:6">
      <c r="B204" s="57"/>
      <c r="C204" s="27"/>
      <c r="D204" s="27"/>
      <c r="E204" s="27"/>
      <c r="F204" s="27"/>
    </row>
    <row r="205" spans="2:6">
      <c r="B205" s="57"/>
      <c r="C205" s="27"/>
      <c r="D205" s="27"/>
      <c r="E205" s="27"/>
      <c r="F205" s="27"/>
    </row>
    <row r="206" spans="2:6">
      <c r="B206" s="57"/>
      <c r="C206" s="27"/>
      <c r="D206" s="27"/>
      <c r="E206" s="27"/>
      <c r="F206" s="27"/>
    </row>
    <row r="207" spans="2:6">
      <c r="B207" s="57"/>
      <c r="C207" s="27"/>
      <c r="D207" s="27"/>
      <c r="E207" s="27"/>
      <c r="F207" s="27"/>
    </row>
    <row r="208" spans="2:6">
      <c r="B208" s="57"/>
      <c r="C208" s="27"/>
      <c r="D208" s="27"/>
      <c r="E208" s="27"/>
      <c r="F208" s="27"/>
    </row>
    <row r="209" spans="2:6">
      <c r="B209" s="57"/>
      <c r="C209" s="27"/>
      <c r="D209" s="27"/>
      <c r="E209" s="27"/>
      <c r="F209" s="27"/>
    </row>
    <row r="210" spans="2:6">
      <c r="B210" s="57"/>
      <c r="C210" s="27"/>
      <c r="D210" s="27"/>
      <c r="E210" s="27"/>
      <c r="F210" s="27"/>
    </row>
    <row r="211" spans="2:6">
      <c r="B211" s="57"/>
      <c r="C211" s="27"/>
      <c r="D211" s="27"/>
      <c r="E211" s="27"/>
      <c r="F211" s="27"/>
    </row>
    <row r="212" spans="2:6">
      <c r="B212" s="57"/>
      <c r="C212" s="27"/>
      <c r="D212" s="27"/>
      <c r="E212" s="27"/>
      <c r="F212" s="27"/>
    </row>
    <row r="213" spans="2:6">
      <c r="B213" s="57"/>
      <c r="C213" s="27"/>
      <c r="D213" s="27"/>
      <c r="E213" s="27"/>
      <c r="F213" s="27"/>
    </row>
    <row r="214" spans="2:6">
      <c r="B214" s="57"/>
      <c r="C214" s="27"/>
      <c r="D214" s="27"/>
      <c r="E214" s="27"/>
      <c r="F214" s="27"/>
    </row>
    <row r="215" spans="2:6">
      <c r="B215" s="57"/>
      <c r="C215" s="27"/>
      <c r="D215" s="27"/>
      <c r="E215" s="27"/>
      <c r="F215" s="27"/>
    </row>
    <row r="216" spans="2:6">
      <c r="B216" s="57"/>
      <c r="C216" s="27"/>
      <c r="D216" s="27"/>
      <c r="E216" s="27"/>
      <c r="F216" s="27"/>
    </row>
    <row r="217" spans="2:6">
      <c r="B217" s="57"/>
      <c r="C217" s="27"/>
      <c r="D217" s="27"/>
      <c r="E217" s="27"/>
      <c r="F217" s="27"/>
    </row>
    <row r="218" spans="2:6">
      <c r="B218" s="57"/>
      <c r="C218" s="27"/>
      <c r="D218" s="27"/>
      <c r="E218" s="27"/>
      <c r="F218" s="27"/>
    </row>
    <row r="219" spans="2:6">
      <c r="B219" s="57"/>
      <c r="C219" s="27"/>
      <c r="D219" s="27"/>
      <c r="E219" s="27"/>
      <c r="F219" s="27"/>
    </row>
    <row r="220" spans="2:6">
      <c r="B220" s="57"/>
      <c r="C220" s="27"/>
      <c r="D220" s="27"/>
      <c r="E220" s="27"/>
      <c r="F220" s="27"/>
    </row>
    <row r="221" spans="2:6">
      <c r="B221" s="57"/>
      <c r="C221" s="27"/>
      <c r="D221" s="27"/>
      <c r="E221" s="27"/>
      <c r="F221" s="27"/>
    </row>
    <row r="222" spans="2:6">
      <c r="B222" s="57"/>
      <c r="C222" s="27"/>
      <c r="D222" s="27"/>
      <c r="E222" s="27"/>
      <c r="F222" s="27"/>
    </row>
    <row r="223" spans="2:6">
      <c r="B223" s="57"/>
      <c r="C223" s="27"/>
      <c r="D223" s="27"/>
      <c r="E223" s="27"/>
      <c r="F223" s="27"/>
    </row>
    <row r="224" spans="2:6">
      <c r="B224" s="57"/>
      <c r="C224" s="27"/>
      <c r="D224" s="27"/>
      <c r="E224" s="27"/>
      <c r="F224" s="27"/>
    </row>
    <row r="225" spans="2:6">
      <c r="B225" s="57"/>
      <c r="C225" s="27"/>
      <c r="D225" s="27"/>
      <c r="E225" s="27"/>
      <c r="F225" s="27"/>
    </row>
    <row r="226" spans="2:6">
      <c r="B226" s="57"/>
      <c r="C226" s="27"/>
      <c r="D226" s="27"/>
      <c r="E226" s="27"/>
      <c r="F226" s="27"/>
    </row>
    <row r="227" spans="2:6">
      <c r="B227" s="57"/>
      <c r="C227" s="27"/>
      <c r="D227" s="27"/>
      <c r="E227" s="27"/>
      <c r="F227" s="27"/>
    </row>
    <row r="228" spans="2:6">
      <c r="B228" s="57"/>
      <c r="C228" s="27"/>
      <c r="D228" s="27"/>
      <c r="E228" s="27"/>
      <c r="F228" s="27"/>
    </row>
    <row r="229" spans="2:6">
      <c r="B229" s="57"/>
      <c r="C229" s="27"/>
      <c r="D229" s="27"/>
      <c r="E229" s="27"/>
      <c r="F229" s="27"/>
    </row>
    <row r="230" spans="2:6">
      <c r="B230" s="57"/>
      <c r="C230" s="27"/>
      <c r="D230" s="27"/>
      <c r="E230" s="27"/>
      <c r="F230" s="27"/>
    </row>
    <row r="231" spans="2:6">
      <c r="B231" s="57"/>
      <c r="C231" s="27"/>
      <c r="D231" s="27"/>
      <c r="E231" s="27"/>
      <c r="F231" s="27"/>
    </row>
    <row r="232" spans="2:6">
      <c r="B232" s="57"/>
      <c r="C232" s="27"/>
      <c r="D232" s="27"/>
      <c r="E232" s="27"/>
      <c r="F232" s="27"/>
    </row>
    <row r="233" spans="2:6">
      <c r="B233" s="57"/>
      <c r="C233" s="27"/>
      <c r="D233" s="27"/>
      <c r="E233" s="27"/>
      <c r="F233" s="27"/>
    </row>
    <row r="234" spans="2:6">
      <c r="B234" s="57"/>
      <c r="C234" s="27"/>
      <c r="D234" s="27"/>
      <c r="E234" s="27"/>
      <c r="F234" s="27"/>
    </row>
    <row r="235" spans="2:6">
      <c r="B235" s="57"/>
      <c r="C235" s="27"/>
      <c r="D235" s="27"/>
      <c r="E235" s="27"/>
      <c r="F235" s="27"/>
    </row>
    <row r="236" spans="2:6">
      <c r="B236" s="57"/>
      <c r="C236" s="27"/>
      <c r="D236" s="27"/>
      <c r="E236" s="27"/>
      <c r="F236" s="27"/>
    </row>
    <row r="237" spans="2:6">
      <c r="B237" s="57"/>
      <c r="C237" s="27"/>
      <c r="D237" s="27"/>
      <c r="E237" s="27"/>
      <c r="F237" s="27"/>
    </row>
    <row r="238" spans="2:6">
      <c r="B238" s="57"/>
      <c r="C238" s="27"/>
      <c r="D238" s="27"/>
      <c r="E238" s="27"/>
      <c r="F238" s="27"/>
    </row>
    <row r="239" spans="2:6">
      <c r="B239" s="57"/>
      <c r="C239" s="27"/>
      <c r="D239" s="27"/>
      <c r="E239" s="27"/>
      <c r="F239" s="27"/>
    </row>
    <row r="240" spans="2:6">
      <c r="B240" s="57"/>
      <c r="C240" s="27"/>
      <c r="D240" s="27"/>
      <c r="E240" s="27"/>
      <c r="F240" s="27"/>
    </row>
    <row r="241" spans="2:6">
      <c r="B241" s="57"/>
      <c r="C241" s="27"/>
      <c r="D241" s="27"/>
      <c r="E241" s="27"/>
      <c r="F241" s="27"/>
    </row>
    <row r="242" spans="2:6">
      <c r="B242" s="57"/>
      <c r="C242" s="27"/>
      <c r="D242" s="27"/>
      <c r="E242" s="27"/>
      <c r="F242" s="27"/>
    </row>
    <row r="243" spans="2:6">
      <c r="B243" s="57"/>
      <c r="C243" s="27"/>
      <c r="D243" s="27"/>
      <c r="E243" s="27"/>
      <c r="F243" s="27"/>
    </row>
    <row r="244" spans="2:6">
      <c r="B244" s="57"/>
      <c r="C244" s="27"/>
      <c r="D244" s="27"/>
      <c r="E244" s="27"/>
      <c r="F244" s="27"/>
    </row>
    <row r="245" spans="2:6">
      <c r="B245" s="57"/>
      <c r="C245" s="27"/>
      <c r="D245" s="27"/>
      <c r="E245" s="27"/>
      <c r="F245" s="27"/>
    </row>
    <row r="246" spans="2:6">
      <c r="B246" s="57"/>
      <c r="C246" s="27"/>
      <c r="D246" s="27"/>
      <c r="E246" s="27"/>
      <c r="F246" s="27"/>
    </row>
    <row r="247" spans="2:6">
      <c r="B247" s="57"/>
      <c r="C247" s="27"/>
      <c r="D247" s="27"/>
      <c r="E247" s="27"/>
      <c r="F247" s="27"/>
    </row>
    <row r="248" spans="2:6">
      <c r="B248" s="57"/>
      <c r="C248" s="27"/>
      <c r="D248" s="27"/>
      <c r="E248" s="27"/>
      <c r="F248" s="27"/>
    </row>
    <row r="249" spans="2:6">
      <c r="B249" s="57"/>
      <c r="C249" s="27"/>
      <c r="D249" s="27"/>
      <c r="E249" s="27"/>
      <c r="F249" s="27"/>
    </row>
    <row r="250" spans="2:6">
      <c r="B250" s="57"/>
      <c r="C250" s="27"/>
      <c r="D250" s="27"/>
      <c r="E250" s="27"/>
      <c r="F250" s="27"/>
    </row>
    <row r="251" spans="2:6">
      <c r="B251" s="57"/>
      <c r="C251" s="27"/>
      <c r="D251" s="27"/>
      <c r="E251" s="27"/>
      <c r="F251" s="27"/>
    </row>
    <row r="252" spans="2:6">
      <c r="B252" s="57"/>
      <c r="C252" s="27"/>
      <c r="D252" s="27"/>
      <c r="E252" s="27"/>
      <c r="F252" s="27"/>
    </row>
    <row r="253" spans="2:6">
      <c r="B253" s="57"/>
      <c r="C253" s="27"/>
      <c r="D253" s="27"/>
      <c r="E253" s="27"/>
      <c r="F253" s="27"/>
    </row>
    <row r="254" spans="2:6">
      <c r="B254" s="57"/>
      <c r="C254" s="27"/>
      <c r="D254" s="27"/>
      <c r="E254" s="27"/>
      <c r="F254" s="27"/>
    </row>
    <row r="255" spans="2:6">
      <c r="B255" s="57"/>
      <c r="C255" s="27"/>
      <c r="D255" s="27"/>
      <c r="E255" s="27"/>
      <c r="F255" s="27"/>
    </row>
    <row r="256" spans="2:6">
      <c r="B256" s="57"/>
      <c r="C256" s="27"/>
      <c r="D256" s="27"/>
      <c r="E256" s="27"/>
      <c r="F256" s="27"/>
    </row>
    <row r="257" spans="2:6">
      <c r="B257" s="57"/>
      <c r="C257" s="27"/>
      <c r="D257" s="27"/>
      <c r="E257" s="27"/>
      <c r="F257" s="27"/>
    </row>
    <row r="258" spans="2:6">
      <c r="B258" s="57"/>
      <c r="C258" s="27"/>
      <c r="D258" s="27"/>
      <c r="E258" s="27"/>
      <c r="F258" s="27"/>
    </row>
    <row r="259" spans="2:6">
      <c r="B259" s="57"/>
      <c r="C259" s="27"/>
      <c r="D259" s="27"/>
      <c r="E259" s="27"/>
      <c r="F259" s="27"/>
    </row>
    <row r="260" spans="2:6">
      <c r="B260" s="57"/>
      <c r="C260" s="27"/>
      <c r="D260" s="27"/>
      <c r="E260" s="27"/>
      <c r="F260" s="27"/>
    </row>
    <row r="261" spans="2:6">
      <c r="B261" s="57"/>
      <c r="C261" s="27"/>
      <c r="D261" s="27"/>
      <c r="E261" s="27"/>
      <c r="F261" s="27"/>
    </row>
    <row r="262" spans="2:6">
      <c r="B262" s="57"/>
      <c r="C262" s="27"/>
      <c r="D262" s="27"/>
      <c r="E262" s="27"/>
      <c r="F262" s="27"/>
    </row>
    <row r="263" spans="2:6">
      <c r="B263" s="57"/>
      <c r="C263" s="27"/>
      <c r="D263" s="27"/>
      <c r="E263" s="27"/>
      <c r="F263" s="27"/>
    </row>
    <row r="264" spans="2:6">
      <c r="B264" s="57"/>
      <c r="C264" s="27"/>
      <c r="D264" s="27"/>
      <c r="E264" s="27"/>
      <c r="F264" s="27"/>
    </row>
    <row r="265" spans="2:6">
      <c r="B265" s="57"/>
      <c r="C265" s="27"/>
      <c r="D265" s="27"/>
      <c r="E265" s="27"/>
      <c r="F265" s="27"/>
    </row>
    <row r="266" spans="2:6">
      <c r="B266" s="57"/>
      <c r="C266" s="27"/>
      <c r="D266" s="27"/>
      <c r="E266" s="27"/>
      <c r="F266" s="27"/>
    </row>
    <row r="267" spans="2:6">
      <c r="B267" s="57"/>
      <c r="C267" s="27"/>
      <c r="D267" s="27"/>
      <c r="E267" s="27"/>
      <c r="F267" s="27"/>
    </row>
    <row r="268" spans="2:6">
      <c r="B268" s="57"/>
      <c r="C268" s="27"/>
      <c r="D268" s="27"/>
      <c r="E268" s="27"/>
      <c r="F268" s="27"/>
    </row>
    <row r="269" spans="2:6">
      <c r="B269" s="57"/>
      <c r="C269" s="27"/>
      <c r="D269" s="27"/>
      <c r="E269" s="27"/>
      <c r="F269" s="27"/>
    </row>
    <row r="270" spans="2:6">
      <c r="B270" s="57"/>
      <c r="C270" s="27"/>
      <c r="D270" s="27"/>
      <c r="E270" s="27"/>
      <c r="F270" s="27"/>
    </row>
    <row r="271" spans="2:6">
      <c r="B271" s="57"/>
      <c r="C271" s="27"/>
      <c r="D271" s="27"/>
      <c r="E271" s="27"/>
      <c r="F271" s="27"/>
    </row>
    <row r="272" spans="2:6">
      <c r="B272" s="57"/>
      <c r="C272" s="27"/>
      <c r="D272" s="27"/>
      <c r="E272" s="27"/>
      <c r="F272" s="27"/>
    </row>
    <row r="273" spans="2:6">
      <c r="B273" s="57"/>
      <c r="C273" s="27"/>
      <c r="D273" s="27"/>
      <c r="E273" s="27"/>
      <c r="F273" s="27"/>
    </row>
    <row r="274" spans="2:6">
      <c r="B274" s="57"/>
      <c r="C274" s="27"/>
      <c r="D274" s="27"/>
      <c r="E274" s="27"/>
      <c r="F274" s="27"/>
    </row>
    <row r="275" spans="2:6">
      <c r="B275" s="57"/>
      <c r="C275" s="27"/>
      <c r="D275" s="27"/>
      <c r="E275" s="27"/>
      <c r="F275" s="27"/>
    </row>
    <row r="276" spans="2:6">
      <c r="B276" s="57"/>
      <c r="C276" s="27"/>
      <c r="D276" s="27"/>
      <c r="E276" s="27"/>
      <c r="F276" s="27"/>
    </row>
    <row r="277" spans="2:6">
      <c r="B277" s="57"/>
      <c r="C277" s="27"/>
      <c r="D277" s="27"/>
      <c r="E277" s="27"/>
      <c r="F277" s="27"/>
    </row>
    <row r="278" spans="2:6">
      <c r="B278" s="57"/>
      <c r="C278" s="27"/>
      <c r="D278" s="27"/>
      <c r="E278" s="27"/>
      <c r="F278" s="27"/>
    </row>
    <row r="279" spans="2:6">
      <c r="B279" s="57"/>
      <c r="C279" s="27"/>
      <c r="D279" s="27"/>
      <c r="E279" s="27"/>
      <c r="F279" s="27"/>
    </row>
    <row r="280" spans="2:6">
      <c r="B280" s="57"/>
      <c r="C280" s="27"/>
      <c r="D280" s="27"/>
      <c r="E280" s="27"/>
      <c r="F280" s="27"/>
    </row>
    <row r="281" spans="2:6">
      <c r="B281" s="57"/>
      <c r="C281" s="27"/>
      <c r="D281" s="27"/>
      <c r="E281" s="27"/>
      <c r="F281" s="27"/>
    </row>
    <row r="282" spans="2:6">
      <c r="B282" s="57"/>
      <c r="C282" s="27"/>
      <c r="D282" s="27"/>
      <c r="E282" s="27"/>
      <c r="F282" s="27"/>
    </row>
    <row r="283" spans="2:6">
      <c r="B283" s="57"/>
      <c r="C283" s="27"/>
      <c r="D283" s="27"/>
      <c r="E283" s="27"/>
      <c r="F283" s="27"/>
    </row>
    <row r="284" spans="2:6">
      <c r="B284" s="57"/>
      <c r="C284" s="27"/>
      <c r="D284" s="27"/>
      <c r="E284" s="27"/>
      <c r="F284" s="27"/>
    </row>
    <row r="285" spans="2:6">
      <c r="B285" s="57"/>
      <c r="C285" s="27"/>
      <c r="D285" s="27"/>
      <c r="E285" s="27"/>
      <c r="F285" s="27"/>
    </row>
    <row r="286" spans="2:6">
      <c r="B286" s="57"/>
      <c r="C286" s="27"/>
      <c r="D286" s="27"/>
      <c r="E286" s="27"/>
      <c r="F286" s="27"/>
    </row>
    <row r="287" spans="2:6">
      <c r="B287" s="57"/>
      <c r="C287" s="27"/>
      <c r="D287" s="27"/>
      <c r="E287" s="27"/>
      <c r="F287" s="27"/>
    </row>
    <row r="288" spans="2:6">
      <c r="B288" s="57"/>
      <c r="C288" s="27"/>
      <c r="D288" s="27"/>
      <c r="E288" s="27"/>
      <c r="F288" s="27"/>
    </row>
    <row r="289" spans="2:6">
      <c r="B289" s="57"/>
      <c r="C289" s="27"/>
      <c r="D289" s="27"/>
      <c r="E289" s="27"/>
      <c r="F289" s="27"/>
    </row>
    <row r="290" spans="2:6">
      <c r="B290" s="57"/>
      <c r="C290" s="27"/>
      <c r="D290" s="27"/>
      <c r="E290" s="27"/>
      <c r="F290" s="27"/>
    </row>
    <row r="291" spans="2:6">
      <c r="B291" s="57"/>
      <c r="C291" s="27"/>
      <c r="D291" s="27"/>
      <c r="E291" s="27"/>
      <c r="F291" s="27"/>
    </row>
    <row r="292" spans="2:6">
      <c r="B292" s="57"/>
      <c r="C292" s="27"/>
      <c r="D292" s="27"/>
      <c r="E292" s="27"/>
      <c r="F292" s="27"/>
    </row>
    <row r="293" spans="2:6">
      <c r="B293" s="57"/>
      <c r="C293" s="27"/>
      <c r="D293" s="27"/>
      <c r="E293" s="27"/>
      <c r="F293" s="27"/>
    </row>
    <row r="294" spans="2:6">
      <c r="B294" s="57"/>
      <c r="C294" s="27"/>
      <c r="D294" s="27"/>
      <c r="E294" s="27"/>
      <c r="F294" s="27"/>
    </row>
    <row r="295" spans="2:6">
      <c r="B295" s="57"/>
      <c r="C295" s="27"/>
      <c r="D295" s="27"/>
      <c r="E295" s="27"/>
      <c r="F295" s="27"/>
    </row>
    <row r="296" spans="2:6">
      <c r="B296" s="57"/>
      <c r="C296" s="27"/>
      <c r="D296" s="27"/>
      <c r="E296" s="27"/>
      <c r="F296" s="27"/>
    </row>
    <row r="297" spans="2:6">
      <c r="B297" s="57"/>
      <c r="C297" s="27"/>
      <c r="D297" s="27"/>
      <c r="E297" s="27"/>
      <c r="F297" s="27"/>
    </row>
    <row r="298" spans="2:6">
      <c r="B298" s="57"/>
      <c r="C298" s="27"/>
      <c r="D298" s="27"/>
      <c r="E298" s="27"/>
      <c r="F298" s="27"/>
    </row>
    <row r="299" spans="2:6">
      <c r="B299" s="57"/>
      <c r="C299" s="27"/>
      <c r="D299" s="27"/>
      <c r="E299" s="27"/>
      <c r="F299" s="27"/>
    </row>
    <row r="300" spans="2:6">
      <c r="B300" s="57"/>
      <c r="C300" s="27"/>
      <c r="D300" s="27"/>
      <c r="E300" s="27"/>
      <c r="F300" s="27"/>
    </row>
    <row r="301" spans="2:6">
      <c r="B301" s="57"/>
      <c r="C301" s="27"/>
      <c r="D301" s="27"/>
      <c r="E301" s="27"/>
      <c r="F301" s="27"/>
    </row>
    <row r="302" spans="2:6">
      <c r="B302" s="57"/>
      <c r="C302" s="27"/>
      <c r="D302" s="27"/>
      <c r="E302" s="27"/>
      <c r="F302" s="27"/>
    </row>
    <row r="303" spans="2:6">
      <c r="B303" s="57"/>
      <c r="C303" s="27"/>
      <c r="D303" s="27"/>
      <c r="E303" s="27"/>
      <c r="F303" s="27"/>
    </row>
    <row r="304" spans="2:6">
      <c r="B304" s="57"/>
      <c r="C304" s="27"/>
      <c r="D304" s="27"/>
      <c r="E304" s="27"/>
      <c r="F304" s="27"/>
    </row>
    <row r="305" spans="2:6">
      <c r="B305" s="57"/>
      <c r="C305" s="27"/>
      <c r="D305" s="27"/>
      <c r="E305" s="27"/>
      <c r="F305" s="27"/>
    </row>
    <row r="306" spans="2:6">
      <c r="B306" s="57"/>
      <c r="C306" s="27"/>
      <c r="D306" s="27"/>
      <c r="E306" s="27"/>
      <c r="F306" s="27"/>
    </row>
    <row r="307" spans="2:6">
      <c r="B307" s="57"/>
      <c r="C307" s="27"/>
      <c r="D307" s="27"/>
      <c r="E307" s="27"/>
      <c r="F307" s="27"/>
    </row>
    <row r="308" spans="2:6">
      <c r="B308" s="57"/>
      <c r="C308" s="27"/>
      <c r="D308" s="27"/>
      <c r="E308" s="27"/>
      <c r="F308" s="27"/>
    </row>
    <row r="309" spans="2:6">
      <c r="B309" s="57"/>
      <c r="C309" s="27"/>
      <c r="D309" s="27"/>
      <c r="E309" s="27"/>
      <c r="F309" s="27"/>
    </row>
    <row r="310" spans="2:6">
      <c r="B310" s="57"/>
      <c r="C310" s="27"/>
      <c r="D310" s="27"/>
      <c r="E310" s="27"/>
      <c r="F310" s="27"/>
    </row>
    <row r="311" spans="2:6">
      <c r="B311" s="57"/>
      <c r="C311" s="27"/>
      <c r="D311" s="27"/>
      <c r="E311" s="27"/>
      <c r="F311" s="27"/>
    </row>
    <row r="312" spans="2:6">
      <c r="B312" s="57"/>
      <c r="C312" s="27"/>
      <c r="D312" s="27"/>
      <c r="E312" s="27"/>
      <c r="F312" s="27"/>
    </row>
    <row r="313" spans="2:6">
      <c r="B313" s="57"/>
      <c r="C313" s="27"/>
      <c r="D313" s="27"/>
      <c r="E313" s="27"/>
      <c r="F313" s="27"/>
    </row>
    <row r="314" spans="2:6">
      <c r="B314" s="57"/>
      <c r="C314" s="27"/>
      <c r="D314" s="27"/>
      <c r="E314" s="27"/>
      <c r="F314" s="27"/>
    </row>
    <row r="315" spans="2:6">
      <c r="B315" s="57"/>
      <c r="C315" s="27"/>
      <c r="D315" s="27"/>
      <c r="E315" s="27"/>
      <c r="F315" s="27"/>
    </row>
    <row r="316" spans="2:6">
      <c r="B316" s="57"/>
      <c r="C316" s="27"/>
      <c r="D316" s="27"/>
      <c r="E316" s="27"/>
      <c r="F316" s="27"/>
    </row>
    <row r="317" spans="2:6">
      <c r="B317" s="57"/>
      <c r="C317" s="27"/>
      <c r="D317" s="27"/>
      <c r="E317" s="27"/>
      <c r="F317" s="27"/>
    </row>
    <row r="318" spans="2:6">
      <c r="B318" s="57"/>
      <c r="C318" s="27"/>
      <c r="D318" s="27"/>
      <c r="E318" s="27"/>
      <c r="F318" s="27"/>
    </row>
    <row r="319" spans="2:6">
      <c r="B319" s="57"/>
      <c r="C319" s="27"/>
      <c r="D319" s="27"/>
      <c r="E319" s="27"/>
      <c r="F319" s="27"/>
    </row>
    <row r="320" spans="2:6">
      <c r="B320" s="57"/>
      <c r="C320" s="27"/>
      <c r="D320" s="27"/>
      <c r="E320" s="27"/>
      <c r="F320" s="27"/>
    </row>
    <row r="321" spans="2:6">
      <c r="B321" s="57"/>
      <c r="C321" s="27"/>
      <c r="D321" s="27"/>
      <c r="E321" s="27"/>
      <c r="F321" s="27"/>
    </row>
    <row r="322" spans="2:6">
      <c r="B322" s="57"/>
      <c r="C322" s="27"/>
      <c r="D322" s="27"/>
      <c r="E322" s="27"/>
      <c r="F322" s="27"/>
    </row>
    <row r="323" spans="2:6">
      <c r="B323" s="57"/>
      <c r="C323" s="27"/>
      <c r="D323" s="27"/>
      <c r="E323" s="27"/>
      <c r="F323" s="27"/>
    </row>
    <row r="324" spans="2:6">
      <c r="B324" s="57"/>
      <c r="C324" s="27"/>
      <c r="D324" s="27"/>
      <c r="E324" s="27"/>
      <c r="F324" s="27"/>
    </row>
    <row r="325" spans="2:6">
      <c r="B325" s="57"/>
      <c r="C325" s="27"/>
      <c r="D325" s="27"/>
      <c r="E325" s="27"/>
      <c r="F325" s="27"/>
    </row>
    <row r="326" spans="2:6">
      <c r="B326" s="57"/>
      <c r="C326" s="27"/>
      <c r="D326" s="27"/>
      <c r="E326" s="27"/>
      <c r="F326" s="27"/>
    </row>
    <row r="327" spans="2:6">
      <c r="B327" s="57"/>
      <c r="C327" s="27"/>
      <c r="D327" s="27"/>
      <c r="E327" s="27"/>
      <c r="F327" s="27"/>
    </row>
    <row r="328" spans="2:6">
      <c r="B328" s="57"/>
      <c r="C328" s="27"/>
      <c r="D328" s="27"/>
      <c r="E328" s="27"/>
      <c r="F328" s="27"/>
    </row>
    <row r="329" spans="2:6">
      <c r="B329" s="57"/>
      <c r="C329" s="27"/>
      <c r="D329" s="27"/>
      <c r="E329" s="27"/>
      <c r="F329" s="27"/>
    </row>
    <row r="330" spans="2:6">
      <c r="B330" s="57"/>
      <c r="C330" s="27"/>
      <c r="D330" s="27"/>
      <c r="E330" s="27"/>
      <c r="F330" s="27"/>
    </row>
    <row r="331" spans="2:6">
      <c r="B331" s="57"/>
      <c r="C331" s="27"/>
      <c r="D331" s="27"/>
      <c r="E331" s="27"/>
      <c r="F331" s="27"/>
    </row>
    <row r="332" spans="2:6">
      <c r="B332" s="57"/>
      <c r="C332" s="27"/>
      <c r="D332" s="27"/>
      <c r="E332" s="27"/>
      <c r="F332" s="27"/>
    </row>
    <row r="333" spans="2:6">
      <c r="B333" s="57"/>
      <c r="C333" s="27"/>
      <c r="D333" s="27"/>
      <c r="E333" s="27"/>
      <c r="F333" s="27"/>
    </row>
    <row r="334" spans="2:6">
      <c r="B334" s="57"/>
      <c r="C334" s="27"/>
      <c r="D334" s="27"/>
      <c r="E334" s="27"/>
      <c r="F334" s="27"/>
    </row>
    <row r="335" spans="2:6">
      <c r="B335" s="57"/>
      <c r="C335" s="27"/>
      <c r="D335" s="27"/>
      <c r="E335" s="27"/>
      <c r="F335" s="27"/>
    </row>
    <row r="336" spans="2:6">
      <c r="B336" s="57"/>
      <c r="C336" s="27"/>
      <c r="D336" s="27"/>
      <c r="E336" s="27"/>
      <c r="F336" s="27"/>
    </row>
    <row r="337" spans="2:6">
      <c r="B337" s="57"/>
      <c r="C337" s="27"/>
      <c r="D337" s="27"/>
      <c r="E337" s="27"/>
      <c r="F337" s="27"/>
    </row>
    <row r="338" spans="2:6">
      <c r="B338" s="57"/>
      <c r="C338" s="27"/>
      <c r="D338" s="27"/>
      <c r="E338" s="27"/>
      <c r="F338" s="27"/>
    </row>
    <row r="339" spans="2:6">
      <c r="B339" s="57"/>
      <c r="C339" s="27"/>
      <c r="D339" s="27"/>
      <c r="E339" s="27"/>
      <c r="F339" s="27"/>
    </row>
    <row r="340" spans="2:6">
      <c r="B340" s="57"/>
      <c r="C340" s="27"/>
      <c r="D340" s="27"/>
      <c r="E340" s="27"/>
      <c r="F340" s="27"/>
    </row>
    <row r="341" spans="2:6">
      <c r="B341" s="57"/>
      <c r="C341" s="27"/>
      <c r="D341" s="27"/>
      <c r="E341" s="27"/>
      <c r="F341" s="27"/>
    </row>
    <row r="342" spans="2:6">
      <c r="B342" s="57"/>
      <c r="C342" s="27"/>
      <c r="D342" s="27"/>
      <c r="E342" s="27"/>
      <c r="F342" s="27"/>
    </row>
    <row r="343" spans="2:6">
      <c r="B343" s="57"/>
      <c r="C343" s="27"/>
      <c r="D343" s="27"/>
      <c r="E343" s="27"/>
      <c r="F343" s="27"/>
    </row>
    <row r="344" spans="2:6">
      <c r="B344" s="57"/>
      <c r="C344" s="27"/>
      <c r="D344" s="27"/>
      <c r="E344" s="27"/>
      <c r="F344" s="27"/>
    </row>
    <row r="345" spans="2:6">
      <c r="B345" s="57"/>
      <c r="C345" s="27"/>
      <c r="D345" s="27"/>
      <c r="E345" s="27"/>
      <c r="F345" s="27"/>
    </row>
    <row r="346" spans="2:6">
      <c r="B346" s="57"/>
      <c r="C346" s="27"/>
      <c r="D346" s="27"/>
      <c r="E346" s="27"/>
      <c r="F346" s="27"/>
    </row>
  </sheetData>
  <mergeCells count="19">
    <mergeCell ref="A10:B10"/>
    <mergeCell ref="A22:B22"/>
    <mergeCell ref="A20:B20"/>
    <mergeCell ref="G123:H123"/>
    <mergeCell ref="G124:H124"/>
    <mergeCell ref="A119:B119"/>
    <mergeCell ref="A118:B118"/>
    <mergeCell ref="B2:F2"/>
    <mergeCell ref="D123:E123"/>
    <mergeCell ref="D124:E124"/>
    <mergeCell ref="A25:B25"/>
    <mergeCell ref="A26:B26"/>
    <mergeCell ref="A27:B27"/>
    <mergeCell ref="A40:B40"/>
    <mergeCell ref="A65:B65"/>
    <mergeCell ref="A66:B66"/>
    <mergeCell ref="A78:B78"/>
    <mergeCell ref="A6:B6"/>
    <mergeCell ref="A7:B7"/>
  </mergeCells>
  <pageMargins left="0.39370078740157483" right="0.39370078740157483" top="0.78740157480314965" bottom="0.3937007874015748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2:P468"/>
  <sheetViews>
    <sheetView view="pageBreakPreview" topLeftCell="A226" zoomScale="70" zoomScaleNormal="70" zoomScaleSheetLayoutView="70" workbookViewId="0">
      <selection activeCell="G246" sqref="G246:H246"/>
    </sheetView>
  </sheetViews>
  <sheetFormatPr defaultRowHeight="18.75"/>
  <cols>
    <col min="1" max="1" width="9.140625" style="27"/>
    <col min="2" max="2" width="109.7109375" style="27" customWidth="1"/>
    <col min="3" max="3" width="14.140625" style="53" customWidth="1"/>
    <col min="4" max="4" width="18.7109375" style="240" customWidth="1"/>
    <col min="5" max="5" width="17.85546875" style="240" customWidth="1"/>
    <col min="6" max="6" width="19" style="240" customWidth="1"/>
    <col min="7" max="7" width="19.28515625" style="27" customWidth="1"/>
    <col min="8" max="8" width="16.42578125" style="27" customWidth="1"/>
    <col min="9" max="9" width="19" style="27" customWidth="1"/>
    <col min="10" max="10" width="16.140625" style="310" customWidth="1"/>
    <col min="11" max="11" width="18.140625" style="27" customWidth="1"/>
    <col min="12" max="12" width="19.85546875" style="27" customWidth="1"/>
    <col min="13" max="13" width="20.140625" style="27" customWidth="1"/>
    <col min="14" max="14" width="14" style="27" bestFit="1" customWidth="1"/>
    <col min="15" max="15" width="12.5703125" style="27" bestFit="1" customWidth="1"/>
    <col min="16" max="16" width="14" style="27" bestFit="1" customWidth="1"/>
    <col min="17" max="16384" width="9.140625" style="27"/>
  </cols>
  <sheetData>
    <row r="2" spans="1:16" ht="22.5" customHeight="1">
      <c r="B2" s="372" t="s">
        <v>118</v>
      </c>
      <c r="C2" s="372"/>
      <c r="D2" s="372"/>
      <c r="E2" s="372"/>
      <c r="F2" s="372"/>
      <c r="G2" s="372"/>
      <c r="H2" s="372"/>
    </row>
    <row r="3" spans="1:16">
      <c r="B3" s="28"/>
      <c r="C3" s="29"/>
      <c r="D3" s="232"/>
      <c r="E3" s="232"/>
      <c r="F3" s="232"/>
      <c r="H3" s="27" t="s">
        <v>67</v>
      </c>
    </row>
    <row r="4" spans="1:16" ht="79.5" customHeight="1">
      <c r="A4" s="159" t="s">
        <v>78</v>
      </c>
      <c r="B4" s="159" t="s">
        <v>25</v>
      </c>
      <c r="C4" s="160" t="s">
        <v>6</v>
      </c>
      <c r="D4" s="279" t="s">
        <v>369</v>
      </c>
      <c r="E4" s="279" t="s">
        <v>370</v>
      </c>
      <c r="F4" s="160" t="s">
        <v>371</v>
      </c>
      <c r="G4" s="143" t="s">
        <v>108</v>
      </c>
      <c r="H4" s="143" t="s">
        <v>111</v>
      </c>
    </row>
    <row r="5" spans="1:16" ht="30.75" customHeight="1">
      <c r="A5" s="161">
        <v>1</v>
      </c>
      <c r="B5" s="161">
        <v>2</v>
      </c>
      <c r="C5" s="143">
        <v>3</v>
      </c>
      <c r="D5" s="143">
        <v>4</v>
      </c>
      <c r="E5" s="143">
        <v>5</v>
      </c>
      <c r="F5" s="143">
        <v>6</v>
      </c>
      <c r="G5" s="161">
        <v>7</v>
      </c>
      <c r="H5" s="161">
        <v>8</v>
      </c>
      <c r="I5" s="114"/>
    </row>
    <row r="6" spans="1:16" ht="30.75" customHeight="1">
      <c r="A6" s="375" t="s">
        <v>85</v>
      </c>
      <c r="B6" s="376"/>
      <c r="C6" s="158"/>
      <c r="D6" s="184">
        <f>SUM(D7,D93,D116,D121,D127,D143,D187,D192,D199,D204,D236)</f>
        <v>54960.999999999993</v>
      </c>
      <c r="E6" s="219">
        <f>SUM(E7,E93,E116,E121,E127,E143,E187,E192,E199,E204,E236)</f>
        <v>36590.9</v>
      </c>
      <c r="F6" s="219">
        <f>SUM(F7,F93,F116,F121,F127,F143,F187,F192,F199,F204,F236,F88,F230)</f>
        <v>29175.3</v>
      </c>
      <c r="G6" s="76">
        <f>F6-E6</f>
        <v>-7415.6000000000022</v>
      </c>
      <c r="H6" s="76">
        <f>F6/E6*100</f>
        <v>79.73375894006432</v>
      </c>
      <c r="I6" s="133"/>
    </row>
    <row r="7" spans="1:16" ht="46.5" customHeight="1">
      <c r="A7" s="283" t="s">
        <v>86</v>
      </c>
      <c r="B7" s="284" t="s">
        <v>119</v>
      </c>
      <c r="C7" s="285"/>
      <c r="D7" s="286">
        <f>D9+D43+D85</f>
        <v>34316.199999999997</v>
      </c>
      <c r="E7" s="286">
        <f>E9+E43+E85</f>
        <v>31243.3</v>
      </c>
      <c r="F7" s="286">
        <f>F9+F43+F85</f>
        <v>24020.899999999998</v>
      </c>
      <c r="G7" s="287">
        <f>F7-E7</f>
        <v>-7222.4000000000015</v>
      </c>
      <c r="H7" s="287">
        <f>(F7/E7)*100</f>
        <v>76.883363793197262</v>
      </c>
      <c r="I7" s="114">
        <v>24020.9</v>
      </c>
      <c r="K7" s="116"/>
      <c r="L7" s="116"/>
      <c r="M7" s="116"/>
    </row>
    <row r="8" spans="1:16" ht="24.75" customHeight="1">
      <c r="A8" s="161"/>
      <c r="B8" s="325" t="s">
        <v>87</v>
      </c>
      <c r="C8" s="158"/>
      <c r="D8" s="64"/>
      <c r="E8" s="9"/>
      <c r="F8" s="9"/>
      <c r="G8" s="76"/>
      <c r="H8" s="76"/>
      <c r="K8" s="186"/>
      <c r="L8" s="40"/>
      <c r="M8" s="40"/>
    </row>
    <row r="9" spans="1:16" ht="36" customHeight="1">
      <c r="A9" s="183" t="s">
        <v>88</v>
      </c>
      <c r="B9" s="164" t="s">
        <v>90</v>
      </c>
      <c r="C9" s="169">
        <v>1010</v>
      </c>
      <c r="D9" s="319">
        <f>D10+D17+D18+D20+D19</f>
        <v>29629.200000000001</v>
      </c>
      <c r="E9" s="319">
        <f>E10+E17+E18+E20+E19</f>
        <v>25592.7</v>
      </c>
      <c r="F9" s="335">
        <f>F10+F17+F18+F20+F19</f>
        <v>19904.099999999999</v>
      </c>
      <c r="G9" s="190">
        <f t="shared" ref="G9:G227" si="0">F9-E9</f>
        <v>-5688.6000000000022</v>
      </c>
      <c r="H9" s="190">
        <f t="shared" ref="H9:H199" si="1">(F9/E9)*100</f>
        <v>77.772567958832013</v>
      </c>
      <c r="I9" s="236"/>
      <c r="J9" s="315"/>
      <c r="K9" s="221">
        <f>K10+K17+K24</f>
        <v>54961</v>
      </c>
      <c r="L9" s="221">
        <f t="shared" ref="L9:M9" si="2">L10+L17+L24</f>
        <v>36590.9</v>
      </c>
      <c r="M9" s="221">
        <f t="shared" si="2"/>
        <v>29175.299999999992</v>
      </c>
    </row>
    <row r="10" spans="1:16" ht="27" customHeight="1">
      <c r="A10" s="163" t="s">
        <v>192</v>
      </c>
      <c r="B10" s="188" t="s">
        <v>105</v>
      </c>
      <c r="C10" s="165">
        <v>1011</v>
      </c>
      <c r="D10" s="323">
        <f>SUM(D11:D16)</f>
        <v>1735.5</v>
      </c>
      <c r="E10" s="131">
        <f t="shared" ref="E10:F10" si="3">SUM(E11:E16)</f>
        <v>2262</v>
      </c>
      <c r="F10" s="131">
        <f t="shared" si="3"/>
        <v>1054.4000000000001</v>
      </c>
      <c r="G10" s="125">
        <f t="shared" ref="G10:G19" si="4">F10-E10</f>
        <v>-1207.5999999999999</v>
      </c>
      <c r="H10" s="125">
        <f t="shared" si="1"/>
        <v>46.613616268788689</v>
      </c>
      <c r="I10" s="186"/>
      <c r="J10" s="315">
        <v>1010</v>
      </c>
      <c r="K10" s="317">
        <f>SUM(D9,D95,D123,D129,D145,D201,D206,D238,D118)</f>
        <v>48922</v>
      </c>
      <c r="L10" s="185">
        <f>SUM(E9,E95,E123,E129,E145,E201,E206,E238,E118)</f>
        <v>28315.3</v>
      </c>
      <c r="M10" s="185">
        <f>SUM(F9,F95,F123,F129,F145,F201,F206,F238,F118,F90,F232)</f>
        <v>23313.299999999992</v>
      </c>
      <c r="N10" s="116"/>
    </row>
    <row r="11" spans="1:16" ht="24" customHeight="1">
      <c r="A11" s="163"/>
      <c r="B11" s="144" t="s">
        <v>166</v>
      </c>
      <c r="C11" s="165"/>
      <c r="D11" s="39">
        <v>96.9</v>
      </c>
      <c r="E11" s="9">
        <v>60</v>
      </c>
      <c r="F11" s="225">
        <v>7.1</v>
      </c>
      <c r="G11" s="77">
        <f t="shared" si="4"/>
        <v>-52.9</v>
      </c>
      <c r="H11" s="125">
        <f t="shared" si="1"/>
        <v>11.833333333333334</v>
      </c>
      <c r="I11" s="116"/>
      <c r="J11" s="315">
        <v>1011</v>
      </c>
      <c r="K11" s="116">
        <f>SUM(D10,D96,D119,D124,D130,D146,D202,D207)</f>
        <v>10896.9</v>
      </c>
      <c r="L11" s="116">
        <f>SUM(E10,E96,E119,E124,E130,E146,E202,E207)</f>
        <v>3750.3</v>
      </c>
      <c r="M11" s="116">
        <f>SUM(F10,F96,F119,F124,F130,F146,F202,F207,F91,F233)</f>
        <v>3400.8</v>
      </c>
      <c r="P11" s="114"/>
    </row>
    <row r="12" spans="1:16" ht="27" customHeight="1">
      <c r="A12" s="163"/>
      <c r="B12" s="166" t="s">
        <v>133</v>
      </c>
      <c r="C12" s="165"/>
      <c r="D12" s="39">
        <v>20.2</v>
      </c>
      <c r="E12" s="9">
        <v>80</v>
      </c>
      <c r="F12" s="225">
        <v>2.7</v>
      </c>
      <c r="G12" s="77">
        <f t="shared" si="4"/>
        <v>-77.3</v>
      </c>
      <c r="H12" s="77">
        <f t="shared" si="1"/>
        <v>3.375</v>
      </c>
      <c r="I12" s="132"/>
      <c r="J12" s="315">
        <v>1012</v>
      </c>
      <c r="K12" s="116">
        <f t="shared" ref="K12:M13" si="5">SUM(D17,D104,D153,)</f>
        <v>29313.7</v>
      </c>
      <c r="L12" s="116">
        <f t="shared" si="5"/>
        <v>18454.3</v>
      </c>
      <c r="M12" s="116">
        <f t="shared" si="5"/>
        <v>14754.5</v>
      </c>
    </row>
    <row r="13" spans="1:16" ht="26.25" customHeight="1">
      <c r="A13" s="163"/>
      <c r="B13" s="144" t="s">
        <v>176</v>
      </c>
      <c r="C13" s="165"/>
      <c r="D13" s="39">
        <v>30.3</v>
      </c>
      <c r="E13" s="9">
        <v>76</v>
      </c>
      <c r="F13" s="225">
        <v>0.7</v>
      </c>
      <c r="G13" s="77">
        <f t="shared" si="4"/>
        <v>-75.3</v>
      </c>
      <c r="H13" s="77">
        <f t="shared" si="1"/>
        <v>0.92105263157894723</v>
      </c>
      <c r="I13" s="116"/>
      <c r="J13" s="315">
        <v>1013</v>
      </c>
      <c r="K13" s="116">
        <f t="shared" si="5"/>
        <v>6357.5</v>
      </c>
      <c r="L13" s="116">
        <f t="shared" si="5"/>
        <v>4059.3</v>
      </c>
      <c r="M13" s="116">
        <f t="shared" si="5"/>
        <v>3175.4</v>
      </c>
    </row>
    <row r="14" spans="1:16" ht="29.25" customHeight="1">
      <c r="A14" s="163"/>
      <c r="B14" s="144" t="s">
        <v>150</v>
      </c>
      <c r="C14" s="165"/>
      <c r="D14" s="39">
        <v>218.7</v>
      </c>
      <c r="E14" s="9">
        <v>216</v>
      </c>
      <c r="F14" s="225">
        <v>165</v>
      </c>
      <c r="G14" s="77">
        <f t="shared" si="4"/>
        <v>-51</v>
      </c>
      <c r="H14" s="77">
        <f t="shared" si="1"/>
        <v>76.388888888888886</v>
      </c>
      <c r="J14" s="315">
        <v>1014</v>
      </c>
      <c r="K14" s="116">
        <f>SUM(D19,D239)</f>
        <v>1247.4000000000001</v>
      </c>
      <c r="L14" s="116">
        <f>SUM(E19,E239)</f>
        <v>1450</v>
      </c>
      <c r="M14" s="116">
        <f>SUM(F19,F239)</f>
        <v>1512.7</v>
      </c>
    </row>
    <row r="15" spans="1:16" ht="30" customHeight="1">
      <c r="A15" s="163"/>
      <c r="B15" s="144" t="s">
        <v>348</v>
      </c>
      <c r="C15" s="165"/>
      <c r="D15" s="39"/>
      <c r="E15" s="9">
        <v>30</v>
      </c>
      <c r="F15" s="225"/>
      <c r="G15" s="77">
        <f t="shared" si="4"/>
        <v>-30</v>
      </c>
      <c r="H15" s="77">
        <f t="shared" si="1"/>
        <v>0</v>
      </c>
      <c r="J15" s="315">
        <v>1015</v>
      </c>
      <c r="K15" s="116">
        <f>SUM(D20,D106,D155,D215)</f>
        <v>1106.5</v>
      </c>
      <c r="L15" s="116">
        <f>SUM(E20,E106,E155,E215)</f>
        <v>601.4</v>
      </c>
      <c r="M15" s="116">
        <f>SUM(F20,F106,F155,F215)</f>
        <v>469.90000000000003</v>
      </c>
    </row>
    <row r="16" spans="1:16" ht="27.75" customHeight="1">
      <c r="A16" s="163"/>
      <c r="B16" s="144" t="s">
        <v>132</v>
      </c>
      <c r="C16" s="165"/>
      <c r="D16" s="39">
        <v>1369.4</v>
      </c>
      <c r="E16" s="9">
        <v>1800</v>
      </c>
      <c r="F16" s="225">
        <f>1562.4-683.5</f>
        <v>878.90000000000009</v>
      </c>
      <c r="G16" s="77">
        <f t="shared" si="4"/>
        <v>-921.09999999999991</v>
      </c>
      <c r="H16" s="77">
        <f t="shared" si="1"/>
        <v>48.827777777777783</v>
      </c>
      <c r="J16" s="315"/>
      <c r="K16" s="116"/>
      <c r="L16" s="116"/>
      <c r="M16" s="116"/>
    </row>
    <row r="17" spans="1:16" ht="27.75" customHeight="1">
      <c r="A17" s="163" t="s">
        <v>193</v>
      </c>
      <c r="B17" s="189" t="s">
        <v>3</v>
      </c>
      <c r="C17" s="165">
        <v>1012</v>
      </c>
      <c r="D17" s="320">
        <v>22043.5</v>
      </c>
      <c r="E17" s="320">
        <v>18439.3</v>
      </c>
      <c r="F17" s="255">
        <v>14754.5</v>
      </c>
      <c r="G17" s="125">
        <f t="shared" si="4"/>
        <v>-3684.7999999999993</v>
      </c>
      <c r="H17" s="125">
        <f t="shared" si="1"/>
        <v>80.016594990048432</v>
      </c>
      <c r="I17" s="130"/>
      <c r="J17" s="315">
        <v>1020</v>
      </c>
      <c r="K17" s="185">
        <f>SUM(D43,D108,D132,D162,D194,D217,D241)</f>
        <v>5982</v>
      </c>
      <c r="L17" s="185">
        <f>SUM(E43,E108,E132,E162,E194,E217,E241)</f>
        <v>7645.1999999999989</v>
      </c>
      <c r="M17" s="185">
        <f>SUM(F43,F108,F132,F162,F194,F217,F241)</f>
        <v>4477.6999999999989</v>
      </c>
    </row>
    <row r="18" spans="1:16" ht="27.75" customHeight="1">
      <c r="A18" s="163" t="s">
        <v>194</v>
      </c>
      <c r="B18" s="189" t="s">
        <v>207</v>
      </c>
      <c r="C18" s="165">
        <v>1013</v>
      </c>
      <c r="D18" s="320">
        <v>4784.3999999999996</v>
      </c>
      <c r="E18" s="320">
        <v>4056</v>
      </c>
      <c r="F18" s="255">
        <v>3175.4</v>
      </c>
      <c r="G18" s="125">
        <f t="shared" si="4"/>
        <v>-880.59999999999991</v>
      </c>
      <c r="H18" s="125">
        <f t="shared" si="1"/>
        <v>78.288954635108482</v>
      </c>
      <c r="I18" s="114"/>
      <c r="J18" s="315">
        <v>1021</v>
      </c>
      <c r="K18" s="116">
        <f>SUM(D44,D109,D133,D163,D195,D218,)</f>
        <v>1118.8</v>
      </c>
      <c r="L18" s="116">
        <f>SUM(E44,E109,E133,E163,E195,E218,)</f>
        <v>2044.2</v>
      </c>
      <c r="M18" s="116">
        <f>SUM(F44,F109,F133,F163,F195,F218,)</f>
        <v>1528.2</v>
      </c>
      <c r="P18" s="114"/>
    </row>
    <row r="19" spans="1:16" ht="26.25" customHeight="1">
      <c r="A19" s="163" t="s">
        <v>195</v>
      </c>
      <c r="B19" s="189" t="s">
        <v>5</v>
      </c>
      <c r="C19" s="165">
        <v>1014</v>
      </c>
      <c r="D19" s="255">
        <v>0</v>
      </c>
      <c r="E19" s="320">
        <v>300</v>
      </c>
      <c r="F19" s="255">
        <v>451.7</v>
      </c>
      <c r="G19" s="125">
        <f t="shared" si="4"/>
        <v>151.69999999999999</v>
      </c>
      <c r="H19" s="77">
        <f t="shared" si="1"/>
        <v>150.56666666666666</v>
      </c>
      <c r="I19" s="114"/>
      <c r="J19" s="315">
        <v>1022</v>
      </c>
      <c r="K19" s="116">
        <f>SUM(D51,)</f>
        <v>3587</v>
      </c>
      <c r="L19" s="116">
        <f t="shared" ref="L19:M19" si="6">SUM(E51,)</f>
        <v>4179.7</v>
      </c>
      <c r="M19" s="116">
        <f t="shared" si="6"/>
        <v>2164.6</v>
      </c>
      <c r="P19" s="114"/>
    </row>
    <row r="20" spans="1:16" ht="27.75" customHeight="1">
      <c r="A20" s="163" t="s">
        <v>196</v>
      </c>
      <c r="B20" s="189" t="s">
        <v>177</v>
      </c>
      <c r="C20" s="112">
        <v>1015</v>
      </c>
      <c r="D20" s="320">
        <f>SUM(D21:D42)</f>
        <v>1065.8</v>
      </c>
      <c r="E20" s="320">
        <f t="shared" ref="E20:F20" si="7">SUM(E21:E42)</f>
        <v>535.4</v>
      </c>
      <c r="F20" s="131">
        <f t="shared" si="7"/>
        <v>468.1</v>
      </c>
      <c r="G20" s="125">
        <f t="shared" ref="G20:G51" si="8">F20-E20</f>
        <v>-67.299999999999955</v>
      </c>
      <c r="H20" s="125">
        <f t="shared" si="1"/>
        <v>87.429958909226755</v>
      </c>
      <c r="I20" s="114"/>
      <c r="J20" s="315">
        <v>1023</v>
      </c>
      <c r="K20" s="116">
        <f>SUM(D52,)</f>
        <v>739.4</v>
      </c>
      <c r="L20" s="116">
        <f t="shared" ref="L20:M20" si="9">SUM(E52,)</f>
        <v>919.5</v>
      </c>
      <c r="M20" s="116">
        <f t="shared" si="9"/>
        <v>464.1</v>
      </c>
    </row>
    <row r="21" spans="1:16" ht="24.75" customHeight="1">
      <c r="A21" s="163"/>
      <c r="B21" s="146" t="s">
        <v>179</v>
      </c>
      <c r="C21" s="138"/>
      <c r="D21" s="39">
        <v>112.9</v>
      </c>
      <c r="E21" s="9">
        <v>125</v>
      </c>
      <c r="F21" s="225">
        <v>93</v>
      </c>
      <c r="G21" s="77">
        <f t="shared" si="8"/>
        <v>-32</v>
      </c>
      <c r="H21" s="77">
        <f t="shared" si="1"/>
        <v>74.400000000000006</v>
      </c>
      <c r="I21" s="116"/>
      <c r="J21" s="315">
        <v>1024</v>
      </c>
      <c r="K21" s="116">
        <f>SUM(D53,D242)</f>
        <v>265.5</v>
      </c>
      <c r="L21" s="116">
        <f>SUM(E53,E242)</f>
        <v>290</v>
      </c>
      <c r="M21" s="116">
        <f>SUM(F53,F242)</f>
        <v>169.3</v>
      </c>
    </row>
    <row r="22" spans="1:16" ht="27" customHeight="1">
      <c r="A22" s="163"/>
      <c r="B22" s="146" t="s">
        <v>438</v>
      </c>
      <c r="C22" s="112"/>
      <c r="D22" s="39">
        <v>6</v>
      </c>
      <c r="E22" s="9">
        <v>9.1999999999999993</v>
      </c>
      <c r="F22" s="225">
        <v>10.7</v>
      </c>
      <c r="G22" s="77">
        <f t="shared" si="8"/>
        <v>1.5</v>
      </c>
      <c r="H22" s="77">
        <f t="shared" si="1"/>
        <v>116.30434782608697</v>
      </c>
      <c r="J22" s="315">
        <v>1025</v>
      </c>
      <c r="K22" s="116">
        <f>SUM(D54,D114,D137,D170,D197,D223,)</f>
        <v>271.3</v>
      </c>
      <c r="L22" s="116">
        <f>SUM(E54,E114,E137,E170,E197,E223,)</f>
        <v>211.8</v>
      </c>
      <c r="M22" s="116">
        <f>SUM(F54,F114,F137,F170,F197,F223,)</f>
        <v>151.49999999999997</v>
      </c>
    </row>
    <row r="23" spans="1:16" ht="24" customHeight="1">
      <c r="A23" s="163"/>
      <c r="B23" s="146" t="s">
        <v>439</v>
      </c>
      <c r="C23" s="112"/>
      <c r="D23" s="39">
        <v>5.6</v>
      </c>
      <c r="E23" s="9">
        <v>9.1999999999999993</v>
      </c>
      <c r="F23" s="225">
        <v>10.3</v>
      </c>
      <c r="G23" s="77">
        <f t="shared" si="8"/>
        <v>1.1000000000000014</v>
      </c>
      <c r="H23" s="77">
        <f t="shared" si="1"/>
        <v>111.95652173913044</v>
      </c>
    </row>
    <row r="24" spans="1:16" ht="27" customHeight="1">
      <c r="A24" s="163"/>
      <c r="B24" s="146" t="s">
        <v>378</v>
      </c>
      <c r="C24" s="112"/>
      <c r="D24" s="39">
        <v>10.7</v>
      </c>
      <c r="E24" s="9"/>
      <c r="F24" s="9"/>
      <c r="G24" s="77"/>
      <c r="H24" s="327" t="e">
        <f t="shared" si="1"/>
        <v>#DIV/0!</v>
      </c>
      <c r="I24" s="116"/>
      <c r="J24" s="310">
        <v>1030</v>
      </c>
      <c r="K24" s="185">
        <f>SUM(D85,D139,D189,)</f>
        <v>57</v>
      </c>
      <c r="L24" s="40">
        <f>SUM(E85,E139,E189,)</f>
        <v>630.4</v>
      </c>
      <c r="M24" s="40">
        <f>SUM(F85,F139,F189,)</f>
        <v>1384.3</v>
      </c>
    </row>
    <row r="25" spans="1:16" ht="24" customHeight="1">
      <c r="A25" s="163"/>
      <c r="B25" s="146" t="s">
        <v>268</v>
      </c>
      <c r="C25" s="112"/>
      <c r="D25" s="39"/>
      <c r="E25" s="9">
        <v>3</v>
      </c>
      <c r="F25" s="9"/>
      <c r="G25" s="77">
        <f t="shared" si="8"/>
        <v>-3</v>
      </c>
      <c r="H25" s="77">
        <f t="shared" si="1"/>
        <v>0</v>
      </c>
      <c r="I25" s="116"/>
      <c r="J25" s="40">
        <v>1031</v>
      </c>
      <c r="O25" s="114"/>
    </row>
    <row r="26" spans="1:16" ht="25.5" customHeight="1">
      <c r="A26" s="163"/>
      <c r="B26" s="146" t="s">
        <v>220</v>
      </c>
      <c r="C26" s="112"/>
      <c r="D26" s="39">
        <v>255</v>
      </c>
      <c r="E26" s="9">
        <v>25</v>
      </c>
      <c r="F26" s="9"/>
      <c r="G26" s="77">
        <f t="shared" si="8"/>
        <v>-25</v>
      </c>
      <c r="H26" s="77">
        <f t="shared" si="1"/>
        <v>0</v>
      </c>
      <c r="I26" s="116"/>
      <c r="J26" s="310">
        <v>1032</v>
      </c>
      <c r="K26" s="116">
        <f>SUM(D86,D190,)</f>
        <v>46.8</v>
      </c>
      <c r="L26" s="116">
        <f>SUM(E86,E190,)</f>
        <v>384</v>
      </c>
      <c r="M26" s="116">
        <f>SUM(F86,F190,)</f>
        <v>1062</v>
      </c>
    </row>
    <row r="27" spans="1:16" ht="25.5" customHeight="1">
      <c r="A27" s="163"/>
      <c r="B27" s="146" t="s">
        <v>271</v>
      </c>
      <c r="C27" s="112"/>
      <c r="D27" s="39">
        <v>500</v>
      </c>
      <c r="E27" s="9"/>
      <c r="F27" s="9"/>
      <c r="G27" s="77">
        <f t="shared" si="8"/>
        <v>0</v>
      </c>
      <c r="H27" s="327" t="e">
        <f t="shared" si="1"/>
        <v>#DIV/0!</v>
      </c>
      <c r="I27" s="116"/>
      <c r="J27" s="310">
        <v>1033</v>
      </c>
      <c r="K27" s="116">
        <f>SUM(D87,D191)</f>
        <v>10.199999999999999</v>
      </c>
      <c r="L27" s="116">
        <f>SUM(E87,E191)</f>
        <v>100.9</v>
      </c>
      <c r="M27" s="116">
        <f>SUM(F87,F191)</f>
        <v>220.8</v>
      </c>
    </row>
    <row r="28" spans="1:16" ht="24" customHeight="1">
      <c r="A28" s="163"/>
      <c r="B28" s="146" t="s">
        <v>377</v>
      </c>
      <c r="C28" s="112"/>
      <c r="D28" s="39">
        <v>12.5</v>
      </c>
      <c r="E28" s="9"/>
      <c r="F28" s="9"/>
      <c r="G28" s="77">
        <f t="shared" si="8"/>
        <v>0</v>
      </c>
      <c r="H28" s="327" t="e">
        <f t="shared" si="1"/>
        <v>#DIV/0!</v>
      </c>
      <c r="I28" s="116"/>
      <c r="J28" s="310">
        <v>1034</v>
      </c>
    </row>
    <row r="29" spans="1:16" ht="25.5" customHeight="1">
      <c r="A29" s="163"/>
      <c r="B29" s="146" t="s">
        <v>155</v>
      </c>
      <c r="C29" s="112"/>
      <c r="D29" s="39">
        <v>14.8</v>
      </c>
      <c r="E29" s="9">
        <v>50</v>
      </c>
      <c r="F29" s="225">
        <v>6.3</v>
      </c>
      <c r="G29" s="77">
        <f t="shared" si="8"/>
        <v>-43.7</v>
      </c>
      <c r="H29" s="77">
        <f t="shared" si="1"/>
        <v>12.6</v>
      </c>
      <c r="J29" s="310">
        <v>1035</v>
      </c>
      <c r="K29" s="116">
        <f>SUM(D140,)</f>
        <v>0</v>
      </c>
      <c r="L29" s="116">
        <f t="shared" ref="L29:M29" si="10">SUM(E140,)</f>
        <v>145.5</v>
      </c>
      <c r="M29" s="116">
        <f t="shared" si="10"/>
        <v>101.5</v>
      </c>
    </row>
    <row r="30" spans="1:16" ht="26.25" customHeight="1">
      <c r="A30" s="163"/>
      <c r="B30" s="146" t="s">
        <v>140</v>
      </c>
      <c r="C30" s="165"/>
      <c r="D30" s="39">
        <v>63.2</v>
      </c>
      <c r="E30" s="9">
        <v>70</v>
      </c>
      <c r="F30" s="225">
        <v>8.4</v>
      </c>
      <c r="G30" s="77">
        <f t="shared" si="8"/>
        <v>-61.6</v>
      </c>
      <c r="H30" s="77">
        <f t="shared" si="1"/>
        <v>12.000000000000002</v>
      </c>
    </row>
    <row r="31" spans="1:16" ht="26.25" customHeight="1">
      <c r="A31" s="163"/>
      <c r="B31" s="146" t="s">
        <v>435</v>
      </c>
      <c r="C31" s="165"/>
      <c r="D31" s="39"/>
      <c r="E31" s="9"/>
      <c r="F31" s="225">
        <v>6.1</v>
      </c>
      <c r="G31" s="77"/>
      <c r="H31" s="77"/>
      <c r="J31" s="310">
        <v>9000</v>
      </c>
      <c r="K31" s="132">
        <f>K11+K18+K25</f>
        <v>12015.699999999999</v>
      </c>
      <c r="L31" s="27">
        <f t="shared" ref="L31:M31" si="11">L11+L18+L25</f>
        <v>5794.5</v>
      </c>
      <c r="M31" s="27">
        <f t="shared" si="11"/>
        <v>4929</v>
      </c>
      <c r="N31" s="114"/>
    </row>
    <row r="32" spans="1:16" ht="26.25" customHeight="1">
      <c r="A32" s="163"/>
      <c r="B32" s="146" t="s">
        <v>434</v>
      </c>
      <c r="C32" s="165"/>
      <c r="D32" s="39"/>
      <c r="E32" s="9"/>
      <c r="F32" s="225">
        <v>13.8</v>
      </c>
      <c r="G32" s="77"/>
      <c r="H32" s="77"/>
      <c r="J32" s="310">
        <v>9010</v>
      </c>
      <c r="K32" s="27">
        <f t="shared" ref="K32:M35" si="12">K12+K19+K26</f>
        <v>32947.5</v>
      </c>
      <c r="L32" s="27">
        <f t="shared" si="12"/>
        <v>23018</v>
      </c>
      <c r="M32" s="27">
        <f t="shared" si="12"/>
        <v>17981.099999999999</v>
      </c>
    </row>
    <row r="33" spans="1:13" ht="24" customHeight="1">
      <c r="A33" s="163"/>
      <c r="B33" s="146" t="s">
        <v>433</v>
      </c>
      <c r="C33" s="165"/>
      <c r="D33" s="39"/>
      <c r="E33" s="9"/>
      <c r="F33" s="225">
        <v>21</v>
      </c>
      <c r="G33" s="77"/>
      <c r="H33" s="77"/>
      <c r="J33" s="310">
        <v>9020</v>
      </c>
      <c r="K33" s="27">
        <f t="shared" si="12"/>
        <v>7107.0999999999995</v>
      </c>
      <c r="L33" s="27">
        <f t="shared" si="12"/>
        <v>5079.7</v>
      </c>
      <c r="M33" s="27">
        <f t="shared" si="12"/>
        <v>3860.3</v>
      </c>
    </row>
    <row r="34" spans="1:13" ht="26.25" customHeight="1">
      <c r="A34" s="163"/>
      <c r="B34" s="146" t="s">
        <v>432</v>
      </c>
      <c r="C34" s="165"/>
      <c r="D34" s="39"/>
      <c r="E34" s="9"/>
      <c r="F34" s="225">
        <v>23</v>
      </c>
      <c r="G34" s="77">
        <f t="shared" si="8"/>
        <v>23</v>
      </c>
      <c r="H34" s="327" t="e">
        <f t="shared" si="1"/>
        <v>#DIV/0!</v>
      </c>
      <c r="J34" s="310">
        <v>9030</v>
      </c>
      <c r="K34" s="187">
        <f t="shared" si="12"/>
        <v>1512.9</v>
      </c>
      <c r="L34" s="27">
        <f t="shared" si="12"/>
        <v>1740</v>
      </c>
      <c r="M34" s="27">
        <f t="shared" si="12"/>
        <v>1682</v>
      </c>
    </row>
    <row r="35" spans="1:13" ht="24.75" customHeight="1">
      <c r="A35" s="163"/>
      <c r="B35" s="146" t="s">
        <v>430</v>
      </c>
      <c r="C35" s="165"/>
      <c r="D35" s="39"/>
      <c r="E35" s="9"/>
      <c r="F35" s="225">
        <v>15.2</v>
      </c>
      <c r="G35" s="77">
        <f t="shared" si="8"/>
        <v>15.2</v>
      </c>
      <c r="H35" s="327" t="e">
        <f t="shared" si="1"/>
        <v>#DIV/0!</v>
      </c>
      <c r="J35" s="310">
        <v>9040</v>
      </c>
      <c r="K35" s="187">
        <f t="shared" si="12"/>
        <v>1377.8</v>
      </c>
      <c r="L35" s="27">
        <f t="shared" si="12"/>
        <v>958.7</v>
      </c>
      <c r="M35" s="27">
        <f t="shared" si="12"/>
        <v>722.9</v>
      </c>
    </row>
    <row r="36" spans="1:13" ht="23.25" customHeight="1">
      <c r="A36" s="163"/>
      <c r="B36" s="146" t="s">
        <v>431</v>
      </c>
      <c r="C36" s="165"/>
      <c r="D36" s="39"/>
      <c r="E36" s="9"/>
      <c r="F36" s="225">
        <v>11.1</v>
      </c>
      <c r="G36" s="77">
        <f t="shared" si="8"/>
        <v>11.1</v>
      </c>
      <c r="H36" s="327" t="e">
        <f t="shared" si="1"/>
        <v>#DIV/0!</v>
      </c>
      <c r="J36" s="310">
        <v>9050</v>
      </c>
      <c r="K36" s="318">
        <f>SUM(K31:K35)</f>
        <v>54961</v>
      </c>
      <c r="L36" s="40">
        <f>SUM(L31:L35)</f>
        <v>36590.899999999994</v>
      </c>
      <c r="M36" s="40">
        <f>SUM(M31:M35)</f>
        <v>29175.3</v>
      </c>
    </row>
    <row r="37" spans="1:13" ht="24" customHeight="1">
      <c r="A37" s="163"/>
      <c r="B37" s="146" t="s">
        <v>429</v>
      </c>
      <c r="C37" s="165"/>
      <c r="D37" s="39"/>
      <c r="E37" s="9"/>
      <c r="F37" s="225">
        <v>3.2</v>
      </c>
      <c r="G37" s="77">
        <f t="shared" si="8"/>
        <v>3.2</v>
      </c>
      <c r="H37" s="327" t="e">
        <f t="shared" si="1"/>
        <v>#DIV/0!</v>
      </c>
      <c r="K37" s="187"/>
    </row>
    <row r="38" spans="1:13" ht="22.5" customHeight="1">
      <c r="A38" s="163"/>
      <c r="B38" s="146" t="s">
        <v>142</v>
      </c>
      <c r="C38" s="165"/>
      <c r="D38" s="39"/>
      <c r="E38" s="9"/>
      <c r="F38" s="225">
        <v>10.7</v>
      </c>
      <c r="G38" s="77">
        <f t="shared" si="8"/>
        <v>10.7</v>
      </c>
      <c r="H38" s="327" t="e">
        <f t="shared" si="1"/>
        <v>#DIV/0!</v>
      </c>
      <c r="K38" s="187"/>
      <c r="L38" s="187"/>
      <c r="M38" s="187"/>
    </row>
    <row r="39" spans="1:13" ht="25.5" customHeight="1">
      <c r="A39" s="163"/>
      <c r="B39" s="150" t="s">
        <v>178</v>
      </c>
      <c r="C39" s="165"/>
      <c r="D39" s="39">
        <v>85.1</v>
      </c>
      <c r="E39" s="9">
        <v>244</v>
      </c>
      <c r="F39" s="225">
        <v>19.600000000000001</v>
      </c>
      <c r="G39" s="77">
        <f t="shared" si="8"/>
        <v>-224.4</v>
      </c>
      <c r="H39" s="77">
        <f t="shared" si="1"/>
        <v>8.0327868852459012</v>
      </c>
      <c r="K39" s="187"/>
      <c r="L39" s="114"/>
    </row>
    <row r="40" spans="1:13" ht="26.25" customHeight="1">
      <c r="A40" s="163"/>
      <c r="B40" s="150" t="s">
        <v>324</v>
      </c>
      <c r="C40" s="165"/>
      <c r="D40" s="39"/>
      <c r="E40" s="9"/>
      <c r="F40" s="225">
        <v>46</v>
      </c>
      <c r="G40" s="77">
        <f t="shared" si="8"/>
        <v>46</v>
      </c>
      <c r="H40" s="327" t="e">
        <f t="shared" si="1"/>
        <v>#DIV/0!</v>
      </c>
      <c r="K40" s="187"/>
    </row>
    <row r="41" spans="1:13" ht="26.25" customHeight="1">
      <c r="A41" s="163"/>
      <c r="B41" s="150" t="s">
        <v>323</v>
      </c>
      <c r="C41" s="165"/>
      <c r="D41" s="39"/>
      <c r="E41" s="9"/>
      <c r="F41" s="225">
        <v>7.1</v>
      </c>
      <c r="G41" s="77">
        <f t="shared" si="8"/>
        <v>7.1</v>
      </c>
      <c r="H41" s="327" t="e">
        <f t="shared" si="1"/>
        <v>#DIV/0!</v>
      </c>
      <c r="K41" s="187"/>
    </row>
    <row r="42" spans="1:13" ht="26.25" customHeight="1">
      <c r="A42" s="163"/>
      <c r="B42" s="52" t="s">
        <v>325</v>
      </c>
      <c r="C42" s="165"/>
      <c r="D42" s="39"/>
      <c r="E42" s="9"/>
      <c r="F42" s="225">
        <v>162.6</v>
      </c>
      <c r="G42" s="77">
        <f t="shared" si="8"/>
        <v>162.6</v>
      </c>
      <c r="H42" s="327" t="e">
        <f t="shared" si="1"/>
        <v>#DIV/0!</v>
      </c>
      <c r="K42" s="187"/>
    </row>
    <row r="43" spans="1:13" ht="24.75" customHeight="1">
      <c r="A43" s="183" t="s">
        <v>197</v>
      </c>
      <c r="B43" s="202" t="s">
        <v>92</v>
      </c>
      <c r="C43" s="169">
        <v>1020</v>
      </c>
      <c r="D43" s="319">
        <f>D44+D51+D52+D54</f>
        <v>4630</v>
      </c>
      <c r="E43" s="319">
        <f>E44+E51+E52+E54+E53</f>
        <v>5527.0999999999995</v>
      </c>
      <c r="F43" s="162">
        <f>F44+F51+F52+F54+F53</f>
        <v>2834</v>
      </c>
      <c r="G43" s="190">
        <f t="shared" si="8"/>
        <v>-2693.0999999999995</v>
      </c>
      <c r="H43" s="190">
        <f t="shared" si="1"/>
        <v>51.274628647934726</v>
      </c>
      <c r="K43" s="187"/>
    </row>
    <row r="44" spans="1:13" ht="31.5" customHeight="1">
      <c r="A44" s="163" t="s">
        <v>198</v>
      </c>
      <c r="B44" s="188" t="s">
        <v>105</v>
      </c>
      <c r="C44" s="165">
        <v>1021</v>
      </c>
      <c r="D44" s="323">
        <f>SUM(D45:D50)</f>
        <v>95.4</v>
      </c>
      <c r="E44" s="320">
        <f>SUM(E45:E50)</f>
        <v>136</v>
      </c>
      <c r="F44" s="255">
        <f t="shared" ref="F44" si="13">SUM(F45:F50)</f>
        <v>28.5</v>
      </c>
      <c r="G44" s="125">
        <f t="shared" si="8"/>
        <v>-107.5</v>
      </c>
      <c r="H44" s="125">
        <f t="shared" si="1"/>
        <v>20.955882352941178</v>
      </c>
      <c r="K44" s="222"/>
      <c r="M44" s="114"/>
    </row>
    <row r="45" spans="1:13" ht="24.75" customHeight="1">
      <c r="A45" s="163"/>
      <c r="B45" s="144" t="s">
        <v>182</v>
      </c>
      <c r="C45" s="158"/>
      <c r="D45" s="39">
        <v>11.2</v>
      </c>
      <c r="E45" s="9">
        <v>30</v>
      </c>
      <c r="F45" s="225">
        <v>17.600000000000001</v>
      </c>
      <c r="G45" s="77">
        <f t="shared" si="8"/>
        <v>-12.399999999999999</v>
      </c>
      <c r="H45" s="77">
        <f t="shared" si="1"/>
        <v>58.666666666666664</v>
      </c>
      <c r="K45" s="132"/>
      <c r="M45" s="114"/>
    </row>
    <row r="46" spans="1:13" ht="26.25" customHeight="1">
      <c r="A46" s="163"/>
      <c r="B46" s="144" t="s">
        <v>161</v>
      </c>
      <c r="C46" s="158"/>
      <c r="D46" s="39">
        <v>23</v>
      </c>
      <c r="E46" s="9">
        <v>12</v>
      </c>
      <c r="F46" s="225">
        <v>0.3</v>
      </c>
      <c r="G46" s="77">
        <f t="shared" si="8"/>
        <v>-11.7</v>
      </c>
      <c r="H46" s="77">
        <f t="shared" si="1"/>
        <v>2.5</v>
      </c>
      <c r="I46" s="114"/>
      <c r="K46" s="186"/>
      <c r="L46" s="186"/>
      <c r="M46" s="186"/>
    </row>
    <row r="47" spans="1:13" ht="27.75" customHeight="1">
      <c r="A47" s="163"/>
      <c r="B47" s="144" t="s">
        <v>166</v>
      </c>
      <c r="C47" s="158"/>
      <c r="D47" s="39">
        <v>0.3</v>
      </c>
      <c r="E47" s="9">
        <v>24</v>
      </c>
      <c r="F47" s="225">
        <v>0.2</v>
      </c>
      <c r="G47" s="77">
        <f t="shared" si="8"/>
        <v>-23.8</v>
      </c>
      <c r="H47" s="77">
        <f t="shared" si="1"/>
        <v>0.83333333333333337</v>
      </c>
    </row>
    <row r="48" spans="1:13" ht="25.5" customHeight="1">
      <c r="A48" s="163"/>
      <c r="B48" s="166" t="s">
        <v>133</v>
      </c>
      <c r="C48" s="165"/>
      <c r="D48" s="39">
        <v>21.6</v>
      </c>
      <c r="E48" s="9">
        <v>30</v>
      </c>
      <c r="F48" s="225">
        <v>0.2</v>
      </c>
      <c r="G48" s="77">
        <f t="shared" si="8"/>
        <v>-29.8</v>
      </c>
      <c r="H48" s="77">
        <f t="shared" si="1"/>
        <v>0.66666666666666674</v>
      </c>
    </row>
    <row r="49" spans="1:9" ht="25.5" customHeight="1">
      <c r="A49" s="163"/>
      <c r="B49" s="144" t="s">
        <v>180</v>
      </c>
      <c r="C49" s="165"/>
      <c r="D49" s="39">
        <v>37.299999999999997</v>
      </c>
      <c r="E49" s="9">
        <v>32</v>
      </c>
      <c r="F49" s="225">
        <v>8.1999999999999993</v>
      </c>
      <c r="G49" s="77">
        <f t="shared" si="8"/>
        <v>-23.8</v>
      </c>
      <c r="H49" s="77">
        <f t="shared" si="1"/>
        <v>25.624999999999996</v>
      </c>
      <c r="I49" s="114"/>
    </row>
    <row r="50" spans="1:9" ht="25.5" customHeight="1">
      <c r="A50" s="163"/>
      <c r="B50" s="144" t="s">
        <v>181</v>
      </c>
      <c r="C50" s="165"/>
      <c r="D50" s="39">
        <v>2</v>
      </c>
      <c r="E50" s="9">
        <v>8</v>
      </c>
      <c r="F50" s="225">
        <v>2</v>
      </c>
      <c r="G50" s="77">
        <f t="shared" si="8"/>
        <v>-6</v>
      </c>
      <c r="H50" s="77">
        <f t="shared" si="1"/>
        <v>25</v>
      </c>
      <c r="I50" s="114"/>
    </row>
    <row r="51" spans="1:9" ht="26.25" customHeight="1">
      <c r="A51" s="163" t="s">
        <v>199</v>
      </c>
      <c r="B51" s="189" t="s">
        <v>3</v>
      </c>
      <c r="C51" s="112">
        <v>1022</v>
      </c>
      <c r="D51" s="323">
        <v>3587</v>
      </c>
      <c r="E51" s="320">
        <v>4179.7</v>
      </c>
      <c r="F51" s="255">
        <v>2164.6</v>
      </c>
      <c r="G51" s="125">
        <f t="shared" si="8"/>
        <v>-2015.1</v>
      </c>
      <c r="H51" s="125">
        <f t="shared" si="1"/>
        <v>51.78840586644975</v>
      </c>
    </row>
    <row r="52" spans="1:9" ht="25.5" customHeight="1">
      <c r="A52" s="163" t="s">
        <v>200</v>
      </c>
      <c r="B52" s="189" t="s">
        <v>4</v>
      </c>
      <c r="C52" s="112">
        <v>1023</v>
      </c>
      <c r="D52" s="323">
        <v>739.4</v>
      </c>
      <c r="E52" s="320">
        <v>919.5</v>
      </c>
      <c r="F52" s="255">
        <v>464.1</v>
      </c>
      <c r="G52" s="125">
        <f t="shared" si="0"/>
        <v>-455.4</v>
      </c>
      <c r="H52" s="125">
        <f t="shared" si="1"/>
        <v>50.47308319738989</v>
      </c>
    </row>
    <row r="53" spans="1:9" ht="25.5" customHeight="1">
      <c r="A53" s="163" t="s">
        <v>312</v>
      </c>
      <c r="B53" s="189" t="s">
        <v>5</v>
      </c>
      <c r="C53" s="112">
        <v>1024</v>
      </c>
      <c r="D53" s="268">
        <v>0</v>
      </c>
      <c r="E53" s="320">
        <v>140</v>
      </c>
      <c r="F53" s="255">
        <v>36.9</v>
      </c>
      <c r="G53" s="125">
        <f t="shared" si="0"/>
        <v>-103.1</v>
      </c>
      <c r="H53" s="125">
        <f t="shared" si="1"/>
        <v>26.357142857142858</v>
      </c>
    </row>
    <row r="54" spans="1:9" ht="30.75" customHeight="1">
      <c r="A54" s="163" t="s">
        <v>201</v>
      </c>
      <c r="B54" s="174" t="s">
        <v>202</v>
      </c>
      <c r="C54" s="112">
        <v>1025</v>
      </c>
      <c r="D54" s="323">
        <f>SUM(D55:D84)</f>
        <v>208.20000000000002</v>
      </c>
      <c r="E54" s="320">
        <f>SUM(E55:E84)</f>
        <v>151.9</v>
      </c>
      <c r="F54" s="131">
        <f>SUM(F55:F84)</f>
        <v>139.89999999999998</v>
      </c>
      <c r="G54" s="125">
        <f t="shared" ref="G54:G81" si="14">F54-E54</f>
        <v>-12.000000000000028</v>
      </c>
      <c r="H54" s="125">
        <f t="shared" si="1"/>
        <v>92.100065832784708</v>
      </c>
    </row>
    <row r="55" spans="1:9" ht="27" customHeight="1">
      <c r="A55" s="163"/>
      <c r="B55" s="166" t="s">
        <v>273</v>
      </c>
      <c r="C55" s="112"/>
      <c r="D55" s="39">
        <v>14.8</v>
      </c>
      <c r="E55" s="9"/>
      <c r="F55" s="9"/>
      <c r="G55" s="77">
        <f t="shared" ref="G55:G58" si="15">F55-E55</f>
        <v>0</v>
      </c>
      <c r="H55" s="328" t="e">
        <f t="shared" ref="H55:H58" si="16">(F55/E55)*100</f>
        <v>#DIV/0!</v>
      </c>
    </row>
    <row r="56" spans="1:9" ht="24" customHeight="1">
      <c r="A56" s="163"/>
      <c r="B56" s="166" t="s">
        <v>356</v>
      </c>
      <c r="C56" s="112"/>
      <c r="D56" s="39"/>
      <c r="E56" s="9">
        <v>0</v>
      </c>
      <c r="F56" s="225">
        <v>2.9</v>
      </c>
      <c r="G56" s="77">
        <f t="shared" si="15"/>
        <v>2.9</v>
      </c>
      <c r="H56" s="328" t="e">
        <f t="shared" si="16"/>
        <v>#DIV/0!</v>
      </c>
      <c r="I56" s="116"/>
    </row>
    <row r="57" spans="1:9" ht="26.25" customHeight="1">
      <c r="A57" s="163"/>
      <c r="B57" s="166" t="s">
        <v>357</v>
      </c>
      <c r="C57" s="112"/>
      <c r="D57" s="39"/>
      <c r="E57" s="9"/>
      <c r="F57" s="9">
        <v>3.5</v>
      </c>
      <c r="G57" s="77">
        <f t="shared" si="15"/>
        <v>3.5</v>
      </c>
      <c r="H57" s="328" t="e">
        <f t="shared" si="16"/>
        <v>#DIV/0!</v>
      </c>
    </row>
    <row r="58" spans="1:9" ht="23.25" customHeight="1">
      <c r="A58" s="163"/>
      <c r="B58" s="166" t="s">
        <v>274</v>
      </c>
      <c r="C58" s="112"/>
      <c r="D58" s="39"/>
      <c r="E58" s="9">
        <v>16</v>
      </c>
      <c r="F58" s="9"/>
      <c r="G58" s="77">
        <f t="shared" si="15"/>
        <v>-16</v>
      </c>
      <c r="H58" s="77">
        <f t="shared" si="16"/>
        <v>0</v>
      </c>
    </row>
    <row r="59" spans="1:9" ht="27" customHeight="1">
      <c r="A59" s="163"/>
      <c r="B59" s="166" t="s">
        <v>238</v>
      </c>
      <c r="C59" s="112"/>
      <c r="D59" s="39">
        <v>12.1</v>
      </c>
      <c r="E59" s="9">
        <v>4</v>
      </c>
      <c r="F59" s="225">
        <v>5</v>
      </c>
      <c r="G59" s="77">
        <f t="shared" si="14"/>
        <v>1</v>
      </c>
      <c r="H59" s="77">
        <f t="shared" si="1"/>
        <v>125</v>
      </c>
    </row>
    <row r="60" spans="1:9" ht="25.5" customHeight="1">
      <c r="A60" s="163"/>
      <c r="B60" s="166" t="s">
        <v>136</v>
      </c>
      <c r="C60" s="112"/>
      <c r="D60" s="244">
        <v>1.1000000000000001</v>
      </c>
      <c r="E60" s="9">
        <v>2.4</v>
      </c>
      <c r="F60" s="225">
        <v>1.8</v>
      </c>
      <c r="G60" s="77">
        <f t="shared" si="14"/>
        <v>-0.59999999999999987</v>
      </c>
      <c r="H60" s="77">
        <f t="shared" si="1"/>
        <v>75</v>
      </c>
    </row>
    <row r="61" spans="1:9" ht="26.25" customHeight="1">
      <c r="A61" s="163"/>
      <c r="B61" s="166" t="s">
        <v>270</v>
      </c>
      <c r="C61" s="112"/>
      <c r="D61" s="39"/>
      <c r="E61" s="9">
        <v>2.8</v>
      </c>
      <c r="F61" s="225">
        <v>2.6</v>
      </c>
      <c r="G61" s="77">
        <f t="shared" si="14"/>
        <v>-0.19999999999999973</v>
      </c>
      <c r="H61" s="77">
        <f t="shared" si="1"/>
        <v>92.857142857142875</v>
      </c>
    </row>
    <row r="62" spans="1:9" ht="25.5" customHeight="1">
      <c r="A62" s="163"/>
      <c r="B62" s="166" t="s">
        <v>134</v>
      </c>
      <c r="C62" s="165"/>
      <c r="D62" s="39">
        <v>1.7</v>
      </c>
      <c r="E62" s="9">
        <v>4.8</v>
      </c>
      <c r="F62" s="225"/>
      <c r="G62" s="77">
        <f t="shared" si="14"/>
        <v>-4.8</v>
      </c>
      <c r="H62" s="77">
        <f t="shared" si="1"/>
        <v>0</v>
      </c>
    </row>
    <row r="63" spans="1:9" ht="25.5" customHeight="1">
      <c r="A63" s="163"/>
      <c r="B63" s="166" t="s">
        <v>135</v>
      </c>
      <c r="C63" s="165"/>
      <c r="D63" s="39">
        <v>6.9</v>
      </c>
      <c r="E63" s="9">
        <v>4.8</v>
      </c>
      <c r="F63" s="225">
        <v>5</v>
      </c>
      <c r="G63" s="77">
        <f t="shared" si="14"/>
        <v>0.20000000000000018</v>
      </c>
      <c r="H63" s="77">
        <f t="shared" si="1"/>
        <v>104.16666666666667</v>
      </c>
    </row>
    <row r="64" spans="1:9" ht="26.25" customHeight="1">
      <c r="A64" s="163"/>
      <c r="B64" s="149" t="s">
        <v>137</v>
      </c>
      <c r="C64" s="165"/>
      <c r="D64" s="39">
        <v>1</v>
      </c>
      <c r="E64" s="9">
        <v>1</v>
      </c>
      <c r="F64" s="225">
        <v>1.2</v>
      </c>
      <c r="G64" s="77">
        <f t="shared" si="14"/>
        <v>0.19999999999999996</v>
      </c>
      <c r="H64" s="77">
        <f t="shared" si="1"/>
        <v>120</v>
      </c>
    </row>
    <row r="65" spans="1:8" ht="26.25" customHeight="1">
      <c r="A65" s="163"/>
      <c r="B65" s="149" t="s">
        <v>138</v>
      </c>
      <c r="C65" s="165"/>
      <c r="D65" s="39">
        <v>0.1</v>
      </c>
      <c r="E65" s="9">
        <v>0.2</v>
      </c>
      <c r="F65" s="9"/>
      <c r="G65" s="77">
        <f t="shared" si="14"/>
        <v>-0.2</v>
      </c>
      <c r="H65" s="77">
        <f t="shared" si="1"/>
        <v>0</v>
      </c>
    </row>
    <row r="66" spans="1:8" ht="26.25" customHeight="1">
      <c r="A66" s="163"/>
      <c r="B66" s="149" t="s">
        <v>139</v>
      </c>
      <c r="C66" s="165"/>
      <c r="D66" s="39"/>
      <c r="E66" s="9">
        <v>3</v>
      </c>
      <c r="F66" s="9"/>
      <c r="G66" s="77">
        <f t="shared" si="14"/>
        <v>-3</v>
      </c>
      <c r="H66" s="77">
        <f t="shared" si="1"/>
        <v>0</v>
      </c>
    </row>
    <row r="67" spans="1:8" ht="28.5" customHeight="1">
      <c r="A67" s="163"/>
      <c r="B67" s="149" t="s">
        <v>269</v>
      </c>
      <c r="C67" s="165"/>
      <c r="D67" s="39"/>
      <c r="E67" s="9">
        <v>17.3</v>
      </c>
      <c r="F67" s="9"/>
      <c r="G67" s="77">
        <f t="shared" si="14"/>
        <v>-17.3</v>
      </c>
      <c r="H67" s="77">
        <f t="shared" si="1"/>
        <v>0</v>
      </c>
    </row>
    <row r="68" spans="1:8" ht="23.25" customHeight="1">
      <c r="A68" s="163"/>
      <c r="B68" s="149" t="s">
        <v>228</v>
      </c>
      <c r="C68" s="165"/>
      <c r="D68" s="39">
        <v>48.3</v>
      </c>
      <c r="E68" s="9"/>
      <c r="F68" s="9"/>
      <c r="G68" s="77">
        <f t="shared" si="14"/>
        <v>0</v>
      </c>
      <c r="H68" s="327" t="e">
        <f t="shared" si="1"/>
        <v>#DIV/0!</v>
      </c>
    </row>
    <row r="69" spans="1:8" ht="24.75" customHeight="1">
      <c r="A69" s="163"/>
      <c r="B69" s="149" t="s">
        <v>262</v>
      </c>
      <c r="C69" s="165"/>
      <c r="D69" s="39">
        <v>12.4</v>
      </c>
      <c r="E69" s="9"/>
      <c r="F69" s="225">
        <v>16.7</v>
      </c>
      <c r="G69" s="77">
        <f t="shared" si="14"/>
        <v>16.7</v>
      </c>
      <c r="H69" s="327" t="e">
        <f t="shared" si="1"/>
        <v>#DIV/0!</v>
      </c>
    </row>
    <row r="70" spans="1:8" ht="26.25" customHeight="1">
      <c r="A70" s="163"/>
      <c r="B70" s="149" t="s">
        <v>184</v>
      </c>
      <c r="C70" s="165"/>
      <c r="D70" s="39">
        <v>11.1</v>
      </c>
      <c r="E70" s="9">
        <v>14.8</v>
      </c>
      <c r="F70" s="225">
        <v>14.9</v>
      </c>
      <c r="G70" s="77">
        <f t="shared" si="14"/>
        <v>9.9999999999999645E-2</v>
      </c>
      <c r="H70" s="77">
        <f t="shared" si="1"/>
        <v>100.67567567567568</v>
      </c>
    </row>
    <row r="71" spans="1:8" ht="26.25" customHeight="1">
      <c r="A71" s="163"/>
      <c r="B71" s="149" t="s">
        <v>142</v>
      </c>
      <c r="C71" s="165"/>
      <c r="D71" s="39">
        <v>8.4</v>
      </c>
      <c r="E71" s="9">
        <v>8</v>
      </c>
      <c r="F71" s="225">
        <v>1</v>
      </c>
      <c r="G71" s="77">
        <f t="shared" si="14"/>
        <v>-7</v>
      </c>
      <c r="H71" s="77">
        <f t="shared" si="1"/>
        <v>12.5</v>
      </c>
    </row>
    <row r="72" spans="1:8" ht="26.25" customHeight="1">
      <c r="A72" s="163"/>
      <c r="B72" s="149" t="s">
        <v>185</v>
      </c>
      <c r="C72" s="165"/>
      <c r="D72" s="39">
        <v>14.6</v>
      </c>
      <c r="E72" s="9">
        <v>18</v>
      </c>
      <c r="F72" s="225">
        <v>17.8</v>
      </c>
      <c r="G72" s="77">
        <f t="shared" si="14"/>
        <v>-0.19999999999999929</v>
      </c>
      <c r="H72" s="77">
        <f t="shared" si="1"/>
        <v>98.888888888888886</v>
      </c>
    </row>
    <row r="73" spans="1:8" ht="26.25" customHeight="1">
      <c r="A73" s="163"/>
      <c r="B73" s="149" t="s">
        <v>224</v>
      </c>
      <c r="C73" s="165"/>
      <c r="D73" s="39">
        <v>7.1</v>
      </c>
      <c r="E73" s="9">
        <v>6</v>
      </c>
      <c r="F73" s="225"/>
      <c r="G73" s="77">
        <f t="shared" si="14"/>
        <v>-6</v>
      </c>
      <c r="H73" s="77">
        <f t="shared" si="1"/>
        <v>0</v>
      </c>
    </row>
    <row r="74" spans="1:8" ht="26.25" customHeight="1">
      <c r="A74" s="163"/>
      <c r="B74" s="149" t="s">
        <v>225</v>
      </c>
      <c r="C74" s="165"/>
      <c r="D74" s="39">
        <v>2</v>
      </c>
      <c r="E74" s="9">
        <v>6</v>
      </c>
      <c r="F74" s="225">
        <v>4.8</v>
      </c>
      <c r="G74" s="77">
        <f t="shared" si="14"/>
        <v>-1.2000000000000002</v>
      </c>
      <c r="H74" s="77">
        <f t="shared" si="1"/>
        <v>80</v>
      </c>
    </row>
    <row r="75" spans="1:8" ht="27" customHeight="1">
      <c r="A75" s="163"/>
      <c r="B75" s="149" t="s">
        <v>227</v>
      </c>
      <c r="C75" s="165"/>
      <c r="D75" s="39">
        <v>2.9</v>
      </c>
      <c r="E75" s="9">
        <v>2</v>
      </c>
      <c r="F75" s="225">
        <v>6</v>
      </c>
      <c r="G75" s="77">
        <f t="shared" si="14"/>
        <v>4</v>
      </c>
      <c r="H75" s="77">
        <f t="shared" si="1"/>
        <v>300</v>
      </c>
    </row>
    <row r="76" spans="1:8" ht="24" customHeight="1">
      <c r="A76" s="163"/>
      <c r="B76" s="149" t="s">
        <v>226</v>
      </c>
      <c r="C76" s="165"/>
      <c r="D76" s="39">
        <v>4.4000000000000004</v>
      </c>
      <c r="E76" s="9"/>
      <c r="F76" s="225"/>
      <c r="G76" s="77">
        <f t="shared" si="14"/>
        <v>0</v>
      </c>
      <c r="H76" s="327" t="e">
        <f t="shared" si="1"/>
        <v>#DIV/0!</v>
      </c>
    </row>
    <row r="77" spans="1:8" ht="25.5" customHeight="1">
      <c r="A77" s="163"/>
      <c r="B77" s="145" t="s">
        <v>186</v>
      </c>
      <c r="C77" s="165"/>
      <c r="D77" s="39">
        <v>4.5</v>
      </c>
      <c r="E77" s="9">
        <v>9</v>
      </c>
      <c r="F77" s="225">
        <v>13.5</v>
      </c>
      <c r="G77" s="77">
        <f t="shared" si="14"/>
        <v>4.5</v>
      </c>
      <c r="H77" s="77">
        <f t="shared" si="1"/>
        <v>150</v>
      </c>
    </row>
    <row r="78" spans="1:8" ht="23.25" customHeight="1">
      <c r="A78" s="163"/>
      <c r="B78" s="149" t="s">
        <v>144</v>
      </c>
      <c r="C78" s="165"/>
      <c r="D78" s="39">
        <v>2.1</v>
      </c>
      <c r="E78" s="9">
        <v>4</v>
      </c>
      <c r="F78" s="225"/>
      <c r="G78" s="77">
        <f t="shared" si="14"/>
        <v>-4</v>
      </c>
      <c r="H78" s="77">
        <f>(F78/E78)*100</f>
        <v>0</v>
      </c>
    </row>
    <row r="79" spans="1:8" ht="23.25" customHeight="1">
      <c r="A79" s="163"/>
      <c r="B79" s="148" t="s">
        <v>257</v>
      </c>
      <c r="C79" s="165"/>
      <c r="D79" s="39"/>
      <c r="E79" s="9"/>
      <c r="F79" s="225">
        <v>3.9</v>
      </c>
      <c r="G79" s="77">
        <f t="shared" si="14"/>
        <v>3.9</v>
      </c>
      <c r="H79" s="327" t="e">
        <f>(F79/E79)*100</f>
        <v>#DIV/0!</v>
      </c>
    </row>
    <row r="80" spans="1:8" ht="24" customHeight="1">
      <c r="A80" s="163"/>
      <c r="B80" s="149" t="s">
        <v>223</v>
      </c>
      <c r="C80" s="165"/>
      <c r="D80" s="39">
        <v>28</v>
      </c>
      <c r="E80" s="9"/>
      <c r="F80" s="225"/>
      <c r="G80" s="77">
        <f t="shared" si="14"/>
        <v>0</v>
      </c>
      <c r="H80" s="327" t="e">
        <f t="shared" ref="H80:H81" si="17">(F80/E80)*100</f>
        <v>#DIV/0!</v>
      </c>
    </row>
    <row r="81" spans="1:12" ht="23.25" customHeight="1">
      <c r="A81" s="163"/>
      <c r="B81" s="149" t="s">
        <v>272</v>
      </c>
      <c r="C81" s="165"/>
      <c r="D81" s="39"/>
      <c r="E81" s="9">
        <v>3.2</v>
      </c>
      <c r="F81" s="225">
        <v>3.8</v>
      </c>
      <c r="G81" s="77">
        <f t="shared" si="14"/>
        <v>0.59999999999999964</v>
      </c>
      <c r="H81" s="77">
        <f t="shared" si="17"/>
        <v>118.74999999999997</v>
      </c>
    </row>
    <row r="82" spans="1:12" ht="23.25" customHeight="1">
      <c r="A82" s="167"/>
      <c r="B82" s="149" t="s">
        <v>394</v>
      </c>
      <c r="C82" s="158"/>
      <c r="D82" s="39">
        <v>19.399999999999999</v>
      </c>
      <c r="E82" s="9">
        <v>18</v>
      </c>
      <c r="F82" s="225">
        <v>19.3</v>
      </c>
      <c r="G82" s="77">
        <f t="shared" si="0"/>
        <v>1.3000000000000007</v>
      </c>
      <c r="H82" s="77">
        <f t="shared" si="1"/>
        <v>107.22222222222221</v>
      </c>
    </row>
    <row r="83" spans="1:12" ht="24" customHeight="1">
      <c r="A83" s="167"/>
      <c r="B83" s="145" t="s">
        <v>395</v>
      </c>
      <c r="C83" s="158"/>
      <c r="D83" s="39"/>
      <c r="E83" s="9"/>
      <c r="F83" s="225">
        <v>8</v>
      </c>
      <c r="G83" s="77"/>
      <c r="H83" s="77" t="e">
        <f t="shared" si="1"/>
        <v>#DIV/0!</v>
      </c>
    </row>
    <row r="84" spans="1:12" ht="27" customHeight="1">
      <c r="A84" s="167"/>
      <c r="B84" s="145" t="s">
        <v>187</v>
      </c>
      <c r="C84" s="158"/>
      <c r="D84" s="39">
        <v>5.3</v>
      </c>
      <c r="E84" s="9">
        <v>6.6</v>
      </c>
      <c r="F84" s="225">
        <v>8.1999999999999993</v>
      </c>
      <c r="G84" s="77">
        <f>F84-E84</f>
        <v>1.5999999999999996</v>
      </c>
      <c r="H84" s="77">
        <f t="shared" si="1"/>
        <v>124.24242424242425</v>
      </c>
    </row>
    <row r="85" spans="1:12" ht="23.25" customHeight="1">
      <c r="A85" s="191" t="s">
        <v>91</v>
      </c>
      <c r="B85" s="168" t="s">
        <v>93</v>
      </c>
      <c r="C85" s="169">
        <v>1030</v>
      </c>
      <c r="D85" s="319">
        <f>D86+D87</f>
        <v>57</v>
      </c>
      <c r="E85" s="319">
        <f>E86+E87</f>
        <v>123.5</v>
      </c>
      <c r="F85" s="254">
        <f>F86+F87</f>
        <v>1282.8</v>
      </c>
      <c r="G85" s="190">
        <f t="shared" si="0"/>
        <v>1159.3</v>
      </c>
      <c r="H85" s="190">
        <f t="shared" si="1"/>
        <v>1038.7044534412955</v>
      </c>
    </row>
    <row r="86" spans="1:12" s="52" customFormat="1" ht="27" customHeight="1">
      <c r="A86" s="163" t="s">
        <v>203</v>
      </c>
      <c r="B86" s="189" t="s">
        <v>3</v>
      </c>
      <c r="C86" s="165">
        <v>1032</v>
      </c>
      <c r="D86" s="323">
        <v>46.8</v>
      </c>
      <c r="E86" s="320">
        <v>102</v>
      </c>
      <c r="F86" s="255">
        <v>1062</v>
      </c>
      <c r="G86" s="125">
        <f>F86-E86</f>
        <v>960</v>
      </c>
      <c r="H86" s="125">
        <f t="shared" si="1"/>
        <v>1041.1764705882354</v>
      </c>
      <c r="J86" s="311"/>
    </row>
    <row r="87" spans="1:12" s="52" customFormat="1" ht="27" customHeight="1">
      <c r="A87" s="163" t="s">
        <v>204</v>
      </c>
      <c r="B87" s="189" t="s">
        <v>4</v>
      </c>
      <c r="C87" s="165">
        <v>1033</v>
      </c>
      <c r="D87" s="323">
        <v>10.199999999999999</v>
      </c>
      <c r="E87" s="320">
        <v>21.5</v>
      </c>
      <c r="F87" s="255">
        <v>220.8</v>
      </c>
      <c r="G87" s="125">
        <f>F87-E87</f>
        <v>199.3</v>
      </c>
      <c r="H87" s="125">
        <f t="shared" si="1"/>
        <v>1026.9767441860467</v>
      </c>
      <c r="J87" s="311"/>
    </row>
    <row r="88" spans="1:12" s="52" customFormat="1" ht="27" customHeight="1">
      <c r="A88" s="336" t="s">
        <v>94</v>
      </c>
      <c r="B88" s="337" t="s">
        <v>119</v>
      </c>
      <c r="C88" s="285"/>
      <c r="D88" s="338"/>
      <c r="E88" s="286"/>
      <c r="F88" s="286">
        <f>F90</f>
        <v>683.5</v>
      </c>
      <c r="G88" s="287">
        <f t="shared" ref="G88" si="18">F88-E88</f>
        <v>683.5</v>
      </c>
      <c r="H88" s="331" t="e">
        <f t="shared" ref="H88" si="19">(F88/E88)*100</f>
        <v>#DIV/0!</v>
      </c>
      <c r="J88" s="311"/>
    </row>
    <row r="89" spans="1:12" s="52" customFormat="1" ht="27" customHeight="1">
      <c r="A89" s="290"/>
      <c r="B89" s="339" t="s">
        <v>87</v>
      </c>
      <c r="C89" s="10"/>
      <c r="D89" s="334"/>
      <c r="E89" s="321"/>
      <c r="F89" s="224"/>
      <c r="G89" s="76"/>
      <c r="H89" s="330"/>
      <c r="J89" s="311"/>
    </row>
    <row r="90" spans="1:12" s="52" customFormat="1" ht="27" customHeight="1">
      <c r="A90" s="290" t="s">
        <v>95</v>
      </c>
      <c r="B90" s="333" t="s">
        <v>90</v>
      </c>
      <c r="C90" s="10">
        <v>1010</v>
      </c>
      <c r="D90" s="334"/>
      <c r="E90" s="321"/>
      <c r="F90" s="224">
        <f>F91</f>
        <v>683.5</v>
      </c>
      <c r="G90" s="76">
        <f t="shared" ref="G90:G92" si="20">F90-E90</f>
        <v>683.5</v>
      </c>
      <c r="H90" s="330" t="e">
        <f t="shared" ref="H90:H92" si="21">(F90/E90)*100</f>
        <v>#DIV/0!</v>
      </c>
      <c r="J90" s="311"/>
    </row>
    <row r="91" spans="1:12" s="52" customFormat="1" ht="27" customHeight="1">
      <c r="A91" s="163"/>
      <c r="B91" s="188" t="s">
        <v>105</v>
      </c>
      <c r="C91" s="165">
        <v>1011</v>
      </c>
      <c r="D91" s="323"/>
      <c r="E91" s="320"/>
      <c r="F91" s="255">
        <f>F92</f>
        <v>683.5</v>
      </c>
      <c r="G91" s="125">
        <f t="shared" si="20"/>
        <v>683.5</v>
      </c>
      <c r="H91" s="328" t="e">
        <f t="shared" si="21"/>
        <v>#DIV/0!</v>
      </c>
      <c r="J91" s="311"/>
    </row>
    <row r="92" spans="1:12" s="52" customFormat="1" ht="27" customHeight="1">
      <c r="A92" s="163"/>
      <c r="B92" s="144" t="s">
        <v>132</v>
      </c>
      <c r="C92" s="165"/>
      <c r="D92" s="323"/>
      <c r="E92" s="320"/>
      <c r="F92" s="225">
        <v>683.5</v>
      </c>
      <c r="G92" s="77">
        <f t="shared" si="20"/>
        <v>683.5</v>
      </c>
      <c r="H92" s="328" t="e">
        <f t="shared" si="21"/>
        <v>#DIV/0!</v>
      </c>
      <c r="J92" s="311"/>
    </row>
    <row r="93" spans="1:12" s="52" customFormat="1" ht="30.75" customHeight="1">
      <c r="A93" s="288">
        <v>3</v>
      </c>
      <c r="B93" s="289" t="s">
        <v>130</v>
      </c>
      <c r="C93" s="285"/>
      <c r="D93" s="321">
        <f>D95+D108</f>
        <v>17936.099999999999</v>
      </c>
      <c r="E93" s="321">
        <f>E95+E108</f>
        <v>3163.5</v>
      </c>
      <c r="F93" s="286">
        <f>F95+F108</f>
        <v>2102</v>
      </c>
      <c r="G93" s="287">
        <f t="shared" si="0"/>
        <v>-1061.5</v>
      </c>
      <c r="H93" s="287">
        <f t="shared" si="1"/>
        <v>66.445392761182234</v>
      </c>
      <c r="I93" s="248"/>
      <c r="J93" s="312"/>
      <c r="K93" s="248"/>
      <c r="L93" s="248"/>
    </row>
    <row r="94" spans="1:12" ht="27" customHeight="1">
      <c r="A94" s="161"/>
      <c r="B94" s="326" t="s">
        <v>87</v>
      </c>
      <c r="C94" s="158"/>
      <c r="D94" s="64"/>
      <c r="E94" s="131"/>
      <c r="F94" s="225"/>
      <c r="G94" s="76"/>
      <c r="H94" s="76"/>
    </row>
    <row r="95" spans="1:12" ht="39" customHeight="1">
      <c r="A95" s="191" t="s">
        <v>441</v>
      </c>
      <c r="B95" s="164" t="s">
        <v>90</v>
      </c>
      <c r="C95" s="169">
        <v>1010</v>
      </c>
      <c r="D95" s="162">
        <f>D96+D104+D105+D106</f>
        <v>16938.3</v>
      </c>
      <c r="E95" s="319">
        <f>E96+E104+E105+E106</f>
        <v>1319.3</v>
      </c>
      <c r="F95" s="254">
        <f>F96+F104+F105+F106</f>
        <v>653.6</v>
      </c>
      <c r="G95" s="190">
        <f t="shared" si="0"/>
        <v>-665.69999999999993</v>
      </c>
      <c r="H95" s="190">
        <f t="shared" si="1"/>
        <v>49.541423482149625</v>
      </c>
    </row>
    <row r="96" spans="1:12" ht="27.75" customHeight="1">
      <c r="A96" s="163" t="s">
        <v>440</v>
      </c>
      <c r="B96" s="188" t="s">
        <v>188</v>
      </c>
      <c r="C96" s="165">
        <v>1011</v>
      </c>
      <c r="D96" s="323">
        <f>SUM(D97:D102)</f>
        <v>8088.1</v>
      </c>
      <c r="E96" s="131">
        <f>E97+E98+E99+E100+E101+E102+E103</f>
        <v>1319.3</v>
      </c>
      <c r="F96" s="255">
        <f>F97+F98+F99+F100+F101+F102+F103</f>
        <v>653.6</v>
      </c>
      <c r="G96" s="125">
        <f t="shared" ref="G96:G107" si="22">F96-E96</f>
        <v>-665.69999999999993</v>
      </c>
      <c r="H96" s="125">
        <f t="shared" si="1"/>
        <v>49.541423482149625</v>
      </c>
    </row>
    <row r="97" spans="1:9" ht="27.75" customHeight="1">
      <c r="A97" s="163"/>
      <c r="B97" s="144" t="s">
        <v>132</v>
      </c>
      <c r="C97" s="138"/>
      <c r="D97" s="9">
        <v>7492.1</v>
      </c>
      <c r="E97" s="9"/>
      <c r="F97" s="225">
        <v>0</v>
      </c>
      <c r="G97" s="77">
        <f t="shared" si="22"/>
        <v>0</v>
      </c>
      <c r="H97" s="327" t="e">
        <f t="shared" si="1"/>
        <v>#DIV/0!</v>
      </c>
    </row>
    <row r="98" spans="1:9" ht="27" customHeight="1">
      <c r="A98" s="163"/>
      <c r="B98" s="144" t="s">
        <v>150</v>
      </c>
      <c r="C98" s="165"/>
      <c r="D98" s="9">
        <v>1.9</v>
      </c>
      <c r="E98" s="9"/>
      <c r="F98" s="225"/>
      <c r="G98" s="77">
        <f t="shared" si="22"/>
        <v>0</v>
      </c>
      <c r="H98" s="327" t="e">
        <f t="shared" si="1"/>
        <v>#DIV/0!</v>
      </c>
    </row>
    <row r="99" spans="1:9" ht="29.25" customHeight="1">
      <c r="A99" s="163"/>
      <c r="B99" s="146" t="s">
        <v>146</v>
      </c>
      <c r="C99" s="165"/>
      <c r="D99" s="9">
        <v>179</v>
      </c>
      <c r="E99" s="9">
        <v>290</v>
      </c>
      <c r="F99" s="225">
        <v>229.7</v>
      </c>
      <c r="G99" s="77">
        <f>F99-E99</f>
        <v>-60.300000000000011</v>
      </c>
      <c r="H99" s="77">
        <f t="shared" si="1"/>
        <v>79.206896551724142</v>
      </c>
    </row>
    <row r="100" spans="1:9" ht="27" customHeight="1">
      <c r="A100" s="163"/>
      <c r="B100" s="148" t="s">
        <v>147</v>
      </c>
      <c r="C100" s="165"/>
      <c r="D100" s="9">
        <v>388.5</v>
      </c>
      <c r="E100" s="9">
        <v>500</v>
      </c>
      <c r="F100" s="225">
        <v>362.2</v>
      </c>
      <c r="G100" s="77">
        <f t="shared" si="22"/>
        <v>-137.80000000000001</v>
      </c>
      <c r="H100" s="77">
        <f t="shared" si="1"/>
        <v>72.44</v>
      </c>
    </row>
    <row r="101" spans="1:9" ht="27" customHeight="1">
      <c r="A101" s="163"/>
      <c r="B101" s="148" t="s">
        <v>148</v>
      </c>
      <c r="C101" s="165"/>
      <c r="D101" s="9">
        <v>26.6</v>
      </c>
      <c r="E101" s="9">
        <v>22</v>
      </c>
      <c r="F101" s="225">
        <v>18.7</v>
      </c>
      <c r="G101" s="77">
        <f t="shared" si="22"/>
        <v>-3.3000000000000007</v>
      </c>
      <c r="H101" s="77">
        <f t="shared" si="1"/>
        <v>85</v>
      </c>
    </row>
    <row r="102" spans="1:9" ht="27" customHeight="1">
      <c r="A102" s="163"/>
      <c r="B102" s="148" t="s">
        <v>190</v>
      </c>
      <c r="C102" s="165"/>
      <c r="D102" s="9"/>
      <c r="E102" s="9">
        <v>7.3</v>
      </c>
      <c r="F102" s="225">
        <v>10.199999999999999</v>
      </c>
      <c r="G102" s="77">
        <f t="shared" si="22"/>
        <v>2.8999999999999995</v>
      </c>
      <c r="H102" s="77">
        <f t="shared" si="1"/>
        <v>139.72602739726028</v>
      </c>
    </row>
    <row r="103" spans="1:9" ht="27" customHeight="1">
      <c r="A103" s="163"/>
      <c r="B103" s="148" t="s">
        <v>313</v>
      </c>
      <c r="C103" s="165"/>
      <c r="D103" s="39"/>
      <c r="E103" s="225">
        <v>500</v>
      </c>
      <c r="F103" s="225">
        <v>32.799999999999997</v>
      </c>
      <c r="G103" s="77">
        <f t="shared" si="22"/>
        <v>-467.2</v>
      </c>
      <c r="H103" s="77">
        <f t="shared" si="1"/>
        <v>6.5599999999999987</v>
      </c>
    </row>
    <row r="104" spans="1:9" ht="31.5" customHeight="1">
      <c r="A104" s="163" t="s">
        <v>443</v>
      </c>
      <c r="B104" s="189" t="s">
        <v>3</v>
      </c>
      <c r="C104" s="165">
        <v>1012</v>
      </c>
      <c r="D104" s="323">
        <v>7270.2</v>
      </c>
      <c r="E104" s="131"/>
      <c r="F104" s="255"/>
      <c r="G104" s="125">
        <f t="shared" si="22"/>
        <v>0</v>
      </c>
      <c r="H104" s="328" t="e">
        <f t="shared" si="1"/>
        <v>#DIV/0!</v>
      </c>
    </row>
    <row r="105" spans="1:9" ht="31.5" customHeight="1">
      <c r="A105" s="163" t="s">
        <v>445</v>
      </c>
      <c r="B105" s="189" t="s">
        <v>275</v>
      </c>
      <c r="C105" s="165">
        <v>1013</v>
      </c>
      <c r="D105" s="323">
        <v>1573.1</v>
      </c>
      <c r="E105" s="131"/>
      <c r="F105" s="255"/>
      <c r="G105" s="125">
        <f t="shared" si="22"/>
        <v>0</v>
      </c>
      <c r="H105" s="328" t="e">
        <f t="shared" si="1"/>
        <v>#DIV/0!</v>
      </c>
    </row>
    <row r="106" spans="1:9" ht="31.5" customHeight="1">
      <c r="A106" s="171" t="s">
        <v>444</v>
      </c>
      <c r="B106" s="189" t="s">
        <v>189</v>
      </c>
      <c r="C106" s="165">
        <v>1015</v>
      </c>
      <c r="D106" s="323">
        <f>D107</f>
        <v>6.9</v>
      </c>
      <c r="E106" s="131">
        <f>SUM(E107:E107)</f>
        <v>0</v>
      </c>
      <c r="F106" s="255"/>
      <c r="G106" s="125">
        <f t="shared" si="22"/>
        <v>0</v>
      </c>
      <c r="H106" s="328" t="e">
        <f t="shared" si="1"/>
        <v>#DIV/0!</v>
      </c>
    </row>
    <row r="107" spans="1:9" ht="31.5" customHeight="1">
      <c r="A107" s="171"/>
      <c r="B107" s="146" t="s">
        <v>229</v>
      </c>
      <c r="C107" s="165"/>
      <c r="D107" s="39">
        <v>6.9</v>
      </c>
      <c r="E107" s="9"/>
      <c r="F107" s="225"/>
      <c r="G107" s="77">
        <f t="shared" si="22"/>
        <v>0</v>
      </c>
      <c r="H107" s="328" t="e">
        <f t="shared" si="1"/>
        <v>#DIV/0!</v>
      </c>
    </row>
    <row r="108" spans="1:9" ht="27" customHeight="1">
      <c r="A108" s="191" t="s">
        <v>446</v>
      </c>
      <c r="B108" s="202" t="s">
        <v>92</v>
      </c>
      <c r="C108" s="169">
        <v>1020</v>
      </c>
      <c r="D108" s="319">
        <f>D109+D114</f>
        <v>997.80000000000007</v>
      </c>
      <c r="E108" s="319">
        <f>E109+E114</f>
        <v>1844.2</v>
      </c>
      <c r="F108" s="254">
        <f>F109+F114</f>
        <v>1448.3999999999999</v>
      </c>
      <c r="G108" s="190">
        <f t="shared" si="0"/>
        <v>-395.80000000000018</v>
      </c>
      <c r="H108" s="190">
        <f t="shared" si="1"/>
        <v>78.538119509814535</v>
      </c>
    </row>
    <row r="109" spans="1:9" ht="27" customHeight="1">
      <c r="A109" s="163" t="s">
        <v>447</v>
      </c>
      <c r="B109" s="177" t="s">
        <v>191</v>
      </c>
      <c r="C109" s="112">
        <v>1021</v>
      </c>
      <c r="D109" s="323">
        <f>SUM(D110:D113)</f>
        <v>982.80000000000007</v>
      </c>
      <c r="E109" s="131">
        <f>E110+E111+E112+E113</f>
        <v>1844.2</v>
      </c>
      <c r="F109" s="255">
        <f>F110+F111+F112+F113</f>
        <v>1448.3999999999999</v>
      </c>
      <c r="G109" s="125">
        <f>F109-E109</f>
        <v>-395.80000000000018</v>
      </c>
      <c r="H109" s="125">
        <f t="shared" si="1"/>
        <v>78.538119509814535</v>
      </c>
    </row>
    <row r="110" spans="1:9" ht="27" customHeight="1">
      <c r="A110" s="163"/>
      <c r="B110" s="146" t="s">
        <v>146</v>
      </c>
      <c r="C110" s="158"/>
      <c r="D110" s="39">
        <v>250</v>
      </c>
      <c r="E110" s="9">
        <v>676</v>
      </c>
      <c r="F110" s="225">
        <v>535.79999999999995</v>
      </c>
      <c r="G110" s="77">
        <f>F110-E110</f>
        <v>-140.20000000000005</v>
      </c>
      <c r="H110" s="218">
        <f t="shared" si="1"/>
        <v>79.260355029585796</v>
      </c>
    </row>
    <row r="111" spans="1:9" ht="27" customHeight="1">
      <c r="A111" s="163"/>
      <c r="B111" s="148" t="s">
        <v>147</v>
      </c>
      <c r="C111" s="172"/>
      <c r="D111" s="39">
        <v>685.1</v>
      </c>
      <c r="E111" s="9">
        <v>1100</v>
      </c>
      <c r="F111" s="225">
        <v>845.3</v>
      </c>
      <c r="G111" s="77">
        <f>F111-E111</f>
        <v>-254.70000000000005</v>
      </c>
      <c r="H111" s="77">
        <f t="shared" si="1"/>
        <v>76.845454545454544</v>
      </c>
      <c r="I111" s="116"/>
    </row>
    <row r="112" spans="1:9" ht="27" customHeight="1">
      <c r="A112" s="163"/>
      <c r="B112" s="148" t="s">
        <v>148</v>
      </c>
      <c r="C112" s="158"/>
      <c r="D112" s="39">
        <v>47.7</v>
      </c>
      <c r="E112" s="9">
        <v>51.2</v>
      </c>
      <c r="F112" s="225">
        <v>43.5</v>
      </c>
      <c r="G112" s="77">
        <f>F112-E112</f>
        <v>-7.7000000000000028</v>
      </c>
      <c r="H112" s="77">
        <f t="shared" si="1"/>
        <v>84.9609375</v>
      </c>
      <c r="I112" s="116"/>
    </row>
    <row r="113" spans="1:10" ht="27" customHeight="1">
      <c r="A113" s="163"/>
      <c r="B113" s="148" t="s">
        <v>190</v>
      </c>
      <c r="C113" s="158"/>
      <c r="D113" s="39"/>
      <c r="E113" s="9">
        <v>17</v>
      </c>
      <c r="F113" s="225">
        <v>23.8</v>
      </c>
      <c r="G113" s="77">
        <f>F113-E113</f>
        <v>6.8000000000000007</v>
      </c>
      <c r="H113" s="77">
        <f t="shared" si="1"/>
        <v>140</v>
      </c>
      <c r="I113" s="116"/>
    </row>
    <row r="114" spans="1:10" ht="27" customHeight="1">
      <c r="A114" s="163" t="s">
        <v>448</v>
      </c>
      <c r="B114" s="174" t="s">
        <v>205</v>
      </c>
      <c r="C114" s="112">
        <v>1025</v>
      </c>
      <c r="D114" s="323">
        <f>SUM(D115:D115)</f>
        <v>15</v>
      </c>
      <c r="E114" s="131"/>
      <c r="F114" s="255">
        <v>0</v>
      </c>
      <c r="G114" s="125">
        <v>0</v>
      </c>
      <c r="H114" s="327" t="e">
        <f t="shared" si="1"/>
        <v>#DIV/0!</v>
      </c>
      <c r="I114" s="116"/>
    </row>
    <row r="115" spans="1:10" ht="27" customHeight="1">
      <c r="A115" s="163"/>
      <c r="B115" s="146" t="s">
        <v>149</v>
      </c>
      <c r="C115" s="201"/>
      <c r="D115" s="39">
        <v>15</v>
      </c>
      <c r="E115" s="9"/>
      <c r="F115" s="225"/>
      <c r="G115" s="77">
        <f>F115-E115</f>
        <v>0</v>
      </c>
      <c r="H115" s="327" t="e">
        <f t="shared" si="1"/>
        <v>#DIV/0!</v>
      </c>
    </row>
    <row r="116" spans="1:10" ht="48.75" customHeight="1">
      <c r="A116" s="220" t="s">
        <v>449</v>
      </c>
      <c r="B116" s="291" t="s">
        <v>442</v>
      </c>
      <c r="C116" s="292"/>
      <c r="D116" s="293">
        <f>D118</f>
        <v>0</v>
      </c>
      <c r="E116" s="294"/>
      <c r="F116" s="295">
        <f>F118</f>
        <v>129.1</v>
      </c>
      <c r="G116" s="296"/>
      <c r="H116" s="329" t="e">
        <f t="shared" si="1"/>
        <v>#DIV/0!</v>
      </c>
    </row>
    <row r="117" spans="1:10" s="52" customFormat="1" ht="26.25" customHeight="1">
      <c r="A117" s="16"/>
      <c r="B117" s="188" t="s">
        <v>87</v>
      </c>
      <c r="C117" s="271"/>
      <c r="D117" s="91"/>
      <c r="E117" s="9"/>
      <c r="F117" s="316"/>
      <c r="G117" s="77"/>
      <c r="H117" s="327"/>
      <c r="J117" s="311"/>
    </row>
    <row r="118" spans="1:10" ht="27" customHeight="1">
      <c r="A118" s="183" t="s">
        <v>282</v>
      </c>
      <c r="B118" s="164" t="s">
        <v>90</v>
      </c>
      <c r="C118" s="169">
        <v>1010</v>
      </c>
      <c r="D118" s="91">
        <f>D119</f>
        <v>0</v>
      </c>
      <c r="E118" s="162"/>
      <c r="F118" s="254">
        <f>F119</f>
        <v>129.1</v>
      </c>
      <c r="G118" s="190"/>
      <c r="H118" s="332" t="e">
        <f t="shared" si="1"/>
        <v>#DIV/0!</v>
      </c>
    </row>
    <row r="119" spans="1:10" ht="23.25" customHeight="1">
      <c r="A119" s="163" t="s">
        <v>314</v>
      </c>
      <c r="B119" s="188" t="s">
        <v>206</v>
      </c>
      <c r="C119" s="242">
        <v>1011</v>
      </c>
      <c r="D119" s="39">
        <f>D120</f>
        <v>0</v>
      </c>
      <c r="E119" s="9"/>
      <c r="F119" s="225">
        <f>F120</f>
        <v>129.1</v>
      </c>
      <c r="G119" s="77"/>
      <c r="H119" s="327" t="e">
        <f t="shared" si="1"/>
        <v>#DIV/0!</v>
      </c>
    </row>
    <row r="120" spans="1:10" ht="24" customHeight="1">
      <c r="A120" s="163"/>
      <c r="B120" s="144" t="s">
        <v>132</v>
      </c>
      <c r="C120" s="242"/>
      <c r="D120" s="39"/>
      <c r="E120" s="9"/>
      <c r="F120" s="225">
        <v>129.1</v>
      </c>
      <c r="G120" s="77"/>
      <c r="H120" s="327" t="e">
        <f t="shared" si="1"/>
        <v>#DIV/0!</v>
      </c>
    </row>
    <row r="121" spans="1:10" ht="47.25" customHeight="1">
      <c r="A121" s="220" t="s">
        <v>104</v>
      </c>
      <c r="B121" s="291" t="s">
        <v>349</v>
      </c>
      <c r="C121" s="292"/>
      <c r="D121" s="319">
        <f>D123</f>
        <v>40.1</v>
      </c>
      <c r="E121" s="294"/>
      <c r="F121" s="297">
        <f>F123</f>
        <v>3.9</v>
      </c>
      <c r="G121" s="287">
        <f t="shared" si="0"/>
        <v>3.9</v>
      </c>
      <c r="H121" s="329" t="e">
        <f t="shared" si="1"/>
        <v>#DIV/0!</v>
      </c>
      <c r="I121" s="223"/>
      <c r="J121" s="313"/>
    </row>
    <row r="122" spans="1:10" ht="24.75" customHeight="1">
      <c r="A122" s="163"/>
      <c r="B122" s="325" t="s">
        <v>87</v>
      </c>
      <c r="C122" s="158"/>
      <c r="D122" s="64"/>
      <c r="E122" s="9"/>
      <c r="F122" s="255"/>
      <c r="G122" s="76"/>
      <c r="H122" s="327" t="e">
        <f t="shared" si="1"/>
        <v>#DIV/0!</v>
      </c>
    </row>
    <row r="123" spans="1:10" ht="32.25" customHeight="1">
      <c r="A123" s="183" t="s">
        <v>277</v>
      </c>
      <c r="B123" s="164" t="s">
        <v>90</v>
      </c>
      <c r="C123" s="169">
        <v>1010</v>
      </c>
      <c r="D123" s="319">
        <f>D124</f>
        <v>40.1</v>
      </c>
      <c r="E123" s="162">
        <f>E124</f>
        <v>0</v>
      </c>
      <c r="F123" s="254">
        <f>F124</f>
        <v>3.9</v>
      </c>
      <c r="G123" s="190">
        <f t="shared" si="0"/>
        <v>3.9</v>
      </c>
      <c r="H123" s="327" t="e">
        <f t="shared" si="1"/>
        <v>#DIV/0!</v>
      </c>
    </row>
    <row r="124" spans="1:10" ht="24.75" customHeight="1">
      <c r="A124" s="163" t="s">
        <v>278</v>
      </c>
      <c r="B124" s="188" t="s">
        <v>206</v>
      </c>
      <c r="C124" s="165">
        <v>1011</v>
      </c>
      <c r="D124" s="323">
        <f>SUM(D125:D126)</f>
        <v>40.1</v>
      </c>
      <c r="E124" s="131"/>
      <c r="F124" s="255">
        <f>SUM(F125:F126)</f>
        <v>3.9</v>
      </c>
      <c r="G124" s="125">
        <f>F124-E124</f>
        <v>3.9</v>
      </c>
      <c r="H124" s="327" t="e">
        <f t="shared" si="1"/>
        <v>#DIV/0!</v>
      </c>
    </row>
    <row r="125" spans="1:10" ht="24.75" customHeight="1">
      <c r="A125" s="163"/>
      <c r="B125" s="144" t="s">
        <v>132</v>
      </c>
      <c r="C125" s="158"/>
      <c r="D125" s="39">
        <v>37.200000000000003</v>
      </c>
      <c r="E125" s="9">
        <v>0</v>
      </c>
      <c r="F125" s="225">
        <v>3.9</v>
      </c>
      <c r="G125" s="77">
        <f>F125-E125</f>
        <v>3.9</v>
      </c>
      <c r="H125" s="327" t="e">
        <f t="shared" si="1"/>
        <v>#DIV/0!</v>
      </c>
    </row>
    <row r="126" spans="1:10" ht="24.75" customHeight="1">
      <c r="A126" s="163"/>
      <c r="B126" s="145" t="s">
        <v>150</v>
      </c>
      <c r="C126" s="158"/>
      <c r="D126" s="39">
        <v>2.9</v>
      </c>
      <c r="E126" s="9"/>
      <c r="F126" s="225"/>
      <c r="G126" s="77">
        <f>F126-E126</f>
        <v>0</v>
      </c>
      <c r="H126" s="327" t="e">
        <f t="shared" si="1"/>
        <v>#DIV/0!</v>
      </c>
    </row>
    <row r="127" spans="1:10" ht="24.75" customHeight="1">
      <c r="A127" s="220" t="s">
        <v>164</v>
      </c>
      <c r="B127" s="298" t="s">
        <v>208</v>
      </c>
      <c r="C127" s="285"/>
      <c r="D127" s="286">
        <f>D132+D139+D130+D137</f>
        <v>0</v>
      </c>
      <c r="E127" s="321">
        <f>E132+E139</f>
        <v>158.5</v>
      </c>
      <c r="F127" s="286">
        <f>F129+F132+F139</f>
        <v>102.9</v>
      </c>
      <c r="G127" s="287">
        <f t="shared" si="0"/>
        <v>-55.599999999999994</v>
      </c>
      <c r="H127" s="287">
        <f t="shared" si="1"/>
        <v>64.921135646687702</v>
      </c>
    </row>
    <row r="128" spans="1:10" ht="24.75" customHeight="1">
      <c r="A128" s="163"/>
      <c r="B128" s="325" t="s">
        <v>87</v>
      </c>
      <c r="C128" s="165"/>
      <c r="D128" s="64"/>
      <c r="E128" s="131"/>
      <c r="F128" s="225"/>
      <c r="G128" s="76"/>
      <c r="H128" s="76"/>
    </row>
    <row r="129" spans="1:12" ht="24.75" customHeight="1">
      <c r="A129" s="163" t="s">
        <v>279</v>
      </c>
      <c r="B129" s="168" t="s">
        <v>90</v>
      </c>
      <c r="C129" s="169">
        <v>1010</v>
      </c>
      <c r="D129" s="64">
        <f>D131</f>
        <v>0</v>
      </c>
      <c r="E129" s="131"/>
      <c r="F129" s="224">
        <f>F130</f>
        <v>0.2</v>
      </c>
      <c r="G129" s="76"/>
      <c r="H129" s="330" t="e">
        <f t="shared" si="1"/>
        <v>#DIV/0!</v>
      </c>
    </row>
    <row r="130" spans="1:12" ht="24.75" customHeight="1">
      <c r="A130" s="163" t="s">
        <v>280</v>
      </c>
      <c r="B130" s="168" t="s">
        <v>315</v>
      </c>
      <c r="C130" s="169">
        <v>1011</v>
      </c>
      <c r="D130" s="64">
        <f>D131</f>
        <v>0</v>
      </c>
      <c r="E130" s="131"/>
      <c r="F130" s="225">
        <f>F131</f>
        <v>0.2</v>
      </c>
      <c r="G130" s="76"/>
      <c r="H130" s="330" t="e">
        <f t="shared" si="1"/>
        <v>#DIV/0!</v>
      </c>
    </row>
    <row r="131" spans="1:12" ht="24.75" customHeight="1">
      <c r="A131" s="163"/>
      <c r="B131" s="227" t="s">
        <v>327</v>
      </c>
      <c r="C131" s="169"/>
      <c r="D131" s="64"/>
      <c r="E131" s="131"/>
      <c r="F131" s="225">
        <v>0.2</v>
      </c>
      <c r="G131" s="76"/>
      <c r="H131" s="327" t="e">
        <f t="shared" si="1"/>
        <v>#DIV/0!</v>
      </c>
    </row>
    <row r="132" spans="1:12" ht="24.75" customHeight="1">
      <c r="A132" s="191" t="s">
        <v>363</v>
      </c>
      <c r="B132" s="168" t="s">
        <v>92</v>
      </c>
      <c r="C132" s="169">
        <v>1020</v>
      </c>
      <c r="D132" s="162">
        <f>D133</f>
        <v>0</v>
      </c>
      <c r="E132" s="162">
        <f>E133+E137</f>
        <v>13</v>
      </c>
      <c r="F132" s="254">
        <f>F133+F137</f>
        <v>1.2</v>
      </c>
      <c r="G132" s="190">
        <f t="shared" si="0"/>
        <v>-11.8</v>
      </c>
      <c r="H132" s="76">
        <f t="shared" si="1"/>
        <v>9.2307692307692299</v>
      </c>
    </row>
    <row r="133" spans="1:12" ht="24.75" customHeight="1">
      <c r="A133" s="191" t="s">
        <v>364</v>
      </c>
      <c r="B133" s="168" t="s">
        <v>315</v>
      </c>
      <c r="C133" s="169">
        <v>1021</v>
      </c>
      <c r="D133" s="162">
        <f>D134+D135+D136</f>
        <v>0</v>
      </c>
      <c r="E133" s="162">
        <f>E134+E135+E136</f>
        <v>13</v>
      </c>
      <c r="F133" s="254">
        <f>F134+F135+F136</f>
        <v>1</v>
      </c>
      <c r="G133" s="190"/>
      <c r="H133" s="76">
        <f t="shared" si="1"/>
        <v>7.6923076923076925</v>
      </c>
    </row>
    <row r="134" spans="1:12" ht="24.75" customHeight="1">
      <c r="A134" s="191"/>
      <c r="B134" s="227" t="s">
        <v>318</v>
      </c>
      <c r="C134" s="169"/>
      <c r="D134" s="131"/>
      <c r="E134" s="9">
        <v>6</v>
      </c>
      <c r="F134" s="225">
        <v>0.8</v>
      </c>
      <c r="G134" s="190"/>
      <c r="H134" s="77">
        <f t="shared" si="1"/>
        <v>13.333333333333334</v>
      </c>
    </row>
    <row r="135" spans="1:12" ht="24.75" customHeight="1">
      <c r="A135" s="191"/>
      <c r="B135" s="227" t="s">
        <v>317</v>
      </c>
      <c r="C135" s="169"/>
      <c r="D135" s="162"/>
      <c r="E135" s="162"/>
      <c r="F135" s="225">
        <v>0.1</v>
      </c>
      <c r="G135" s="190"/>
      <c r="H135" s="327" t="e">
        <f t="shared" si="1"/>
        <v>#DIV/0!</v>
      </c>
    </row>
    <row r="136" spans="1:12" ht="24.75" customHeight="1">
      <c r="A136" s="191"/>
      <c r="B136" s="227" t="s">
        <v>316</v>
      </c>
      <c r="C136" s="169"/>
      <c r="D136" s="162"/>
      <c r="E136" s="9">
        <v>7</v>
      </c>
      <c r="F136" s="225">
        <v>0.1</v>
      </c>
      <c r="G136" s="190"/>
      <c r="H136" s="76">
        <f t="shared" si="1"/>
        <v>1.4285714285714286</v>
      </c>
    </row>
    <row r="137" spans="1:12" ht="24.75" customHeight="1">
      <c r="A137" s="163" t="s">
        <v>450</v>
      </c>
      <c r="B137" s="203" t="s">
        <v>362</v>
      </c>
      <c r="C137" s="249">
        <v>1025</v>
      </c>
      <c r="D137" s="91">
        <f t="shared" ref="D137:E137" si="23">D138</f>
        <v>0</v>
      </c>
      <c r="E137" s="131">
        <f t="shared" si="23"/>
        <v>0</v>
      </c>
      <c r="F137" s="254">
        <f>F138</f>
        <v>0.2</v>
      </c>
      <c r="G137" s="125">
        <f t="shared" si="0"/>
        <v>0.2</v>
      </c>
      <c r="H137" s="330" t="e">
        <f t="shared" si="1"/>
        <v>#DIV/0!</v>
      </c>
    </row>
    <row r="138" spans="1:12" ht="24.75" customHeight="1">
      <c r="A138" s="163"/>
      <c r="B138" s="150" t="s">
        <v>328</v>
      </c>
      <c r="C138" s="249"/>
      <c r="D138" s="39"/>
      <c r="E138" s="9"/>
      <c r="F138" s="225">
        <v>0.2</v>
      </c>
      <c r="G138" s="77"/>
      <c r="H138" s="327" t="e">
        <f t="shared" si="1"/>
        <v>#DIV/0!</v>
      </c>
    </row>
    <row r="139" spans="1:12" ht="24.75" customHeight="1">
      <c r="A139" s="191" t="s">
        <v>451</v>
      </c>
      <c r="B139" s="168" t="s">
        <v>93</v>
      </c>
      <c r="C139" s="250">
        <v>1030</v>
      </c>
      <c r="D139" s="162">
        <f>D141+D142</f>
        <v>0</v>
      </c>
      <c r="E139" s="162">
        <f>E140</f>
        <v>145.5</v>
      </c>
      <c r="F139" s="254">
        <f>F140</f>
        <v>101.5</v>
      </c>
      <c r="G139" s="190"/>
      <c r="H139" s="76">
        <f t="shared" si="1"/>
        <v>69.7594501718213</v>
      </c>
    </row>
    <row r="140" spans="1:12" ht="24.75" customHeight="1">
      <c r="A140" s="163" t="s">
        <v>452</v>
      </c>
      <c r="B140" s="251" t="s">
        <v>120</v>
      </c>
      <c r="C140" s="249">
        <v>1035</v>
      </c>
      <c r="D140" s="245"/>
      <c r="E140" s="131">
        <f>E141+E142</f>
        <v>145.5</v>
      </c>
      <c r="F140" s="255">
        <f>F141+F142</f>
        <v>101.5</v>
      </c>
      <c r="G140" s="125"/>
      <c r="H140" s="77">
        <f t="shared" si="1"/>
        <v>69.7594501718213</v>
      </c>
    </row>
    <row r="141" spans="1:12" ht="24.75" customHeight="1">
      <c r="A141" s="163"/>
      <c r="B141" s="150" t="s">
        <v>319</v>
      </c>
      <c r="C141" s="249"/>
      <c r="D141" s="39"/>
      <c r="E141" s="9">
        <v>144</v>
      </c>
      <c r="F141" s="225">
        <v>100.6</v>
      </c>
      <c r="G141" s="77"/>
      <c r="H141" s="77">
        <f t="shared" si="1"/>
        <v>69.861111111111114</v>
      </c>
    </row>
    <row r="142" spans="1:12" ht="24.75" customHeight="1">
      <c r="A142" s="163"/>
      <c r="B142" s="150" t="s">
        <v>156</v>
      </c>
      <c r="C142" s="249"/>
      <c r="D142" s="39"/>
      <c r="E142" s="9">
        <v>1.5</v>
      </c>
      <c r="F142" s="225">
        <v>0.9</v>
      </c>
      <c r="G142" s="77"/>
      <c r="H142" s="76">
        <f t="shared" si="1"/>
        <v>60</v>
      </c>
    </row>
    <row r="143" spans="1:12" ht="24.75" customHeight="1">
      <c r="A143" s="220" t="s">
        <v>246</v>
      </c>
      <c r="B143" s="299" t="s">
        <v>158</v>
      </c>
      <c r="C143" s="300"/>
      <c r="D143" s="286">
        <f>D145+D162</f>
        <v>271.60000000000002</v>
      </c>
      <c r="E143" s="321">
        <f>E145+E162</f>
        <v>350.20000000000005</v>
      </c>
      <c r="F143" s="286">
        <f>F145+F162</f>
        <v>167.5</v>
      </c>
      <c r="G143" s="287">
        <f>F143-E143</f>
        <v>-182.70000000000005</v>
      </c>
      <c r="H143" s="287">
        <f t="shared" si="1"/>
        <v>47.829811536264991</v>
      </c>
      <c r="I143" s="223"/>
      <c r="J143" s="313"/>
      <c r="K143" s="223"/>
      <c r="L143" s="223"/>
    </row>
    <row r="144" spans="1:12" ht="24.75" customHeight="1">
      <c r="A144" s="163"/>
      <c r="B144" s="166" t="s">
        <v>87</v>
      </c>
      <c r="C144" s="128"/>
      <c r="D144" s="64"/>
      <c r="E144" s="131"/>
      <c r="F144" s="225"/>
      <c r="G144" s="77"/>
      <c r="H144" s="76"/>
      <c r="I144" s="223"/>
      <c r="J144" s="313"/>
      <c r="K144" s="223"/>
      <c r="L144" s="223"/>
    </row>
    <row r="145" spans="1:8" ht="34.5" customHeight="1">
      <c r="A145" s="191" t="s">
        <v>165</v>
      </c>
      <c r="B145" s="175" t="s">
        <v>90</v>
      </c>
      <c r="C145" s="139">
        <v>1010</v>
      </c>
      <c r="D145" s="162">
        <f>D146+D153+D154+D155</f>
        <v>192.7</v>
      </c>
      <c r="E145" s="319">
        <f>E146+E153+E154+E155</f>
        <v>253.3</v>
      </c>
      <c r="F145" s="254">
        <f>F146+F153+F154+F155</f>
        <v>132.6</v>
      </c>
      <c r="G145" s="190">
        <f t="shared" ref="G145:G158" si="24">F145-E145</f>
        <v>-120.70000000000002</v>
      </c>
      <c r="H145" s="190">
        <f t="shared" si="1"/>
        <v>52.348993288590592</v>
      </c>
    </row>
    <row r="146" spans="1:8" ht="24.75" customHeight="1">
      <c r="A146" s="171" t="s">
        <v>209</v>
      </c>
      <c r="B146" s="204" t="s">
        <v>206</v>
      </c>
      <c r="C146" s="112">
        <v>1011</v>
      </c>
      <c r="D146" s="131">
        <f>SUM(D147:D152)</f>
        <v>158.9</v>
      </c>
      <c r="E146" s="320">
        <f>E147+E148+E149+E150+E151+E152</f>
        <v>169</v>
      </c>
      <c r="F146" s="255">
        <f>SUM(F147:F152)</f>
        <v>132.6</v>
      </c>
      <c r="G146" s="125">
        <f t="shared" si="24"/>
        <v>-36.400000000000006</v>
      </c>
      <c r="H146" s="125">
        <f t="shared" si="1"/>
        <v>78.461538461538467</v>
      </c>
    </row>
    <row r="147" spans="1:8" ht="24.75" customHeight="1">
      <c r="A147" s="163"/>
      <c r="B147" s="146" t="s">
        <v>132</v>
      </c>
      <c r="C147" s="172"/>
      <c r="D147" s="39">
        <v>89.7</v>
      </c>
      <c r="E147" s="9">
        <v>72</v>
      </c>
      <c r="F147" s="225">
        <v>2.8</v>
      </c>
      <c r="G147" s="77">
        <f t="shared" si="24"/>
        <v>-69.2</v>
      </c>
      <c r="H147" s="125">
        <f t="shared" si="1"/>
        <v>3.8888888888888888</v>
      </c>
    </row>
    <row r="148" spans="1:8" ht="24.75" customHeight="1">
      <c r="A148" s="163"/>
      <c r="B148" s="166" t="s">
        <v>215</v>
      </c>
      <c r="C148" s="128"/>
      <c r="D148" s="39">
        <v>24.1</v>
      </c>
      <c r="E148" s="9">
        <v>24</v>
      </c>
      <c r="F148" s="225">
        <v>87.1</v>
      </c>
      <c r="G148" s="77">
        <f t="shared" si="24"/>
        <v>63.099999999999994</v>
      </c>
      <c r="H148" s="77">
        <f t="shared" si="1"/>
        <v>362.91666666666663</v>
      </c>
    </row>
    <row r="149" spans="1:8" ht="24.75" customHeight="1">
      <c r="A149" s="163"/>
      <c r="B149" s="166" t="s">
        <v>151</v>
      </c>
      <c r="C149" s="128"/>
      <c r="D149" s="39">
        <v>6.6</v>
      </c>
      <c r="E149" s="9">
        <v>10</v>
      </c>
      <c r="F149" s="225"/>
      <c r="G149" s="77">
        <f t="shared" si="24"/>
        <v>-10</v>
      </c>
      <c r="H149" s="77">
        <f t="shared" si="1"/>
        <v>0</v>
      </c>
    </row>
    <row r="150" spans="1:8" ht="24.75" customHeight="1">
      <c r="A150" s="163"/>
      <c r="B150" s="166" t="s">
        <v>161</v>
      </c>
      <c r="C150" s="128"/>
      <c r="D150" s="39">
        <v>16.3</v>
      </c>
      <c r="E150" s="9">
        <v>34</v>
      </c>
      <c r="F150" s="225">
        <v>18.899999999999999</v>
      </c>
      <c r="G150" s="77">
        <f t="shared" si="24"/>
        <v>-15.100000000000001</v>
      </c>
      <c r="H150" s="77">
        <f t="shared" si="1"/>
        <v>55.588235294117638</v>
      </c>
    </row>
    <row r="151" spans="1:8" ht="24.75" customHeight="1">
      <c r="A151" s="163"/>
      <c r="B151" s="166" t="s">
        <v>216</v>
      </c>
      <c r="C151" s="128"/>
      <c r="D151" s="39">
        <v>21</v>
      </c>
      <c r="E151" s="9">
        <v>28</v>
      </c>
      <c r="F151" s="225">
        <v>23.8</v>
      </c>
      <c r="G151" s="77">
        <f t="shared" si="24"/>
        <v>-4.1999999999999993</v>
      </c>
      <c r="H151" s="77">
        <f t="shared" si="1"/>
        <v>85</v>
      </c>
    </row>
    <row r="152" spans="1:8" ht="24.75" customHeight="1">
      <c r="A152" s="163"/>
      <c r="B152" s="166" t="s">
        <v>150</v>
      </c>
      <c r="C152" s="128"/>
      <c r="D152" s="39">
        <v>1.2</v>
      </c>
      <c r="E152" s="9">
        <v>1</v>
      </c>
      <c r="F152" s="225"/>
      <c r="G152" s="77">
        <f t="shared" si="24"/>
        <v>-1</v>
      </c>
      <c r="H152" s="77">
        <f t="shared" si="1"/>
        <v>0</v>
      </c>
    </row>
    <row r="153" spans="1:8" ht="24.75" customHeight="1">
      <c r="A153" s="171" t="s">
        <v>453</v>
      </c>
      <c r="B153" s="189" t="s">
        <v>3</v>
      </c>
      <c r="C153" s="112">
        <v>1012</v>
      </c>
      <c r="D153" s="131"/>
      <c r="E153" s="131">
        <v>15</v>
      </c>
      <c r="F153" s="131"/>
      <c r="G153" s="125">
        <f t="shared" si="24"/>
        <v>-15</v>
      </c>
      <c r="H153" s="125">
        <f t="shared" si="1"/>
        <v>0</v>
      </c>
    </row>
    <row r="154" spans="1:8" ht="24.75" customHeight="1">
      <c r="A154" s="171" t="s">
        <v>454</v>
      </c>
      <c r="B154" s="189" t="s">
        <v>4</v>
      </c>
      <c r="C154" s="112">
        <v>1013</v>
      </c>
      <c r="D154" s="131"/>
      <c r="E154" s="131">
        <v>3.3</v>
      </c>
      <c r="F154" s="131"/>
      <c r="G154" s="125">
        <f t="shared" si="24"/>
        <v>-3.3</v>
      </c>
      <c r="H154" s="125">
        <f t="shared" si="1"/>
        <v>0</v>
      </c>
    </row>
    <row r="155" spans="1:8" ht="24.75" customHeight="1">
      <c r="A155" s="171" t="s">
        <v>455</v>
      </c>
      <c r="B155" s="189" t="s">
        <v>263</v>
      </c>
      <c r="C155" s="112">
        <v>1015</v>
      </c>
      <c r="D155" s="131">
        <f>SUM(D156:D161)</f>
        <v>33.799999999999997</v>
      </c>
      <c r="E155" s="131">
        <f t="shared" ref="E155:F155" si="25">SUM(E156:E161)</f>
        <v>66</v>
      </c>
      <c r="F155" s="131">
        <f t="shared" si="25"/>
        <v>0</v>
      </c>
      <c r="G155" s="125">
        <f t="shared" si="24"/>
        <v>-66</v>
      </c>
      <c r="H155" s="77">
        <f t="shared" si="1"/>
        <v>0</v>
      </c>
    </row>
    <row r="156" spans="1:8" ht="24.75" customHeight="1">
      <c r="A156" s="163"/>
      <c r="B156" s="166" t="s">
        <v>178</v>
      </c>
      <c r="C156" s="205"/>
      <c r="D156" s="39">
        <v>4</v>
      </c>
      <c r="E156" s="39">
        <v>45</v>
      </c>
      <c r="F156" s="39"/>
      <c r="G156" s="152">
        <f t="shared" si="24"/>
        <v>-45</v>
      </c>
      <c r="H156" s="77">
        <f t="shared" si="1"/>
        <v>0</v>
      </c>
    </row>
    <row r="157" spans="1:8" ht="24.75" customHeight="1">
      <c r="A157" s="163"/>
      <c r="B157" s="166" t="s">
        <v>367</v>
      </c>
      <c r="C157" s="205"/>
      <c r="D157" s="39"/>
      <c r="E157" s="39">
        <v>1</v>
      </c>
      <c r="F157" s="39"/>
      <c r="G157" s="152">
        <f t="shared" si="24"/>
        <v>-1</v>
      </c>
      <c r="H157" s="77">
        <f t="shared" si="1"/>
        <v>0</v>
      </c>
    </row>
    <row r="158" spans="1:8" ht="24.75" customHeight="1">
      <c r="A158" s="163"/>
      <c r="B158" s="166" t="s">
        <v>179</v>
      </c>
      <c r="C158" s="205"/>
      <c r="D158" s="39">
        <v>23.7</v>
      </c>
      <c r="E158" s="39">
        <v>20</v>
      </c>
      <c r="F158" s="39"/>
      <c r="G158" s="152">
        <f t="shared" si="24"/>
        <v>-20</v>
      </c>
      <c r="H158" s="77">
        <f t="shared" si="1"/>
        <v>0</v>
      </c>
    </row>
    <row r="159" spans="1:8" ht="24.75" customHeight="1">
      <c r="A159" s="163"/>
      <c r="B159" s="146" t="s">
        <v>154</v>
      </c>
      <c r="C159" s="206"/>
      <c r="D159" s="39">
        <v>1.5</v>
      </c>
      <c r="E159" s="39"/>
      <c r="F159" s="39"/>
      <c r="G159" s="152">
        <f>F159</f>
        <v>0</v>
      </c>
      <c r="H159" s="327" t="e">
        <f t="shared" si="1"/>
        <v>#DIV/0!</v>
      </c>
    </row>
    <row r="160" spans="1:8" ht="24.75" customHeight="1">
      <c r="A160" s="163"/>
      <c r="B160" s="146" t="s">
        <v>143</v>
      </c>
      <c r="C160" s="206"/>
      <c r="D160" s="39">
        <v>1.4</v>
      </c>
      <c r="E160" s="39"/>
      <c r="F160" s="39"/>
      <c r="G160" s="152">
        <f>F160-E160</f>
        <v>0</v>
      </c>
      <c r="H160" s="327" t="e">
        <f t="shared" si="1"/>
        <v>#DIV/0!</v>
      </c>
    </row>
    <row r="161" spans="1:8" ht="24.75" customHeight="1">
      <c r="A161" s="163"/>
      <c r="B161" s="146" t="s">
        <v>379</v>
      </c>
      <c r="C161" s="206"/>
      <c r="D161" s="39">
        <v>3.2</v>
      </c>
      <c r="E161" s="39"/>
      <c r="F161" s="39"/>
      <c r="G161" s="152"/>
      <c r="H161" s="327" t="e">
        <f t="shared" si="1"/>
        <v>#DIV/0!</v>
      </c>
    </row>
    <row r="162" spans="1:8" ht="24.75" customHeight="1">
      <c r="A162" s="191" t="s">
        <v>456</v>
      </c>
      <c r="B162" s="168" t="s">
        <v>92</v>
      </c>
      <c r="C162" s="169">
        <v>1020</v>
      </c>
      <c r="D162" s="162">
        <f>D163+D170</f>
        <v>78.900000000000006</v>
      </c>
      <c r="E162" s="319">
        <f>E163+E170</f>
        <v>96.9</v>
      </c>
      <c r="F162" s="162">
        <f>F163+F170</f>
        <v>34.9</v>
      </c>
      <c r="G162" s="190">
        <f t="shared" ref="G162:G168" si="26">F162-E162</f>
        <v>-62.000000000000007</v>
      </c>
      <c r="H162" s="190">
        <f t="shared" si="1"/>
        <v>36.016511867905052</v>
      </c>
    </row>
    <row r="163" spans="1:8" ht="24.75" customHeight="1">
      <c r="A163" s="171" t="s">
        <v>457</v>
      </c>
      <c r="B163" s="177" t="s">
        <v>206</v>
      </c>
      <c r="C163" s="112">
        <v>1021</v>
      </c>
      <c r="D163" s="131">
        <f>D164+D165+D166+D167+D168+D169</f>
        <v>35.300000000000004</v>
      </c>
      <c r="E163" s="131">
        <f>E164+E165+E166+E167+E168+E169</f>
        <v>41</v>
      </c>
      <c r="F163" s="255">
        <f>F164+F165+F166+F167+F168+F169</f>
        <v>34.9</v>
      </c>
      <c r="G163" s="125">
        <f t="shared" si="26"/>
        <v>-6.1000000000000014</v>
      </c>
      <c r="H163" s="125">
        <f t="shared" si="1"/>
        <v>85.121951219512198</v>
      </c>
    </row>
    <row r="164" spans="1:8" ht="24.75" customHeight="1">
      <c r="A164" s="163"/>
      <c r="B164" s="146" t="s">
        <v>153</v>
      </c>
      <c r="C164" s="112"/>
      <c r="D164" s="39">
        <v>9.5</v>
      </c>
      <c r="E164" s="9"/>
      <c r="F164" s="225">
        <v>3.1</v>
      </c>
      <c r="G164" s="77">
        <f t="shared" si="26"/>
        <v>3.1</v>
      </c>
      <c r="H164" s="328" t="e">
        <f t="shared" si="1"/>
        <v>#DIV/0!</v>
      </c>
    </row>
    <row r="165" spans="1:8" ht="24.75" customHeight="1">
      <c r="A165" s="163"/>
      <c r="B165" s="166" t="s">
        <v>215</v>
      </c>
      <c r="C165" s="112"/>
      <c r="D165" s="39">
        <v>20.100000000000001</v>
      </c>
      <c r="E165" s="9">
        <v>14</v>
      </c>
      <c r="F165" s="225">
        <v>10.4</v>
      </c>
      <c r="G165" s="77">
        <f t="shared" si="26"/>
        <v>-3.5999999999999996</v>
      </c>
      <c r="H165" s="125">
        <f t="shared" si="1"/>
        <v>74.285714285714292</v>
      </c>
    </row>
    <row r="166" spans="1:8" ht="24.75" customHeight="1">
      <c r="A166" s="163"/>
      <c r="B166" s="146" t="s">
        <v>217</v>
      </c>
      <c r="C166" s="112"/>
      <c r="D166" s="39">
        <v>1.3</v>
      </c>
      <c r="E166" s="9">
        <v>4</v>
      </c>
      <c r="F166" s="225"/>
      <c r="G166" s="77">
        <f t="shared" si="26"/>
        <v>-4</v>
      </c>
      <c r="H166" s="77">
        <f t="shared" si="1"/>
        <v>0</v>
      </c>
    </row>
    <row r="167" spans="1:8" ht="24.75" customHeight="1">
      <c r="A167" s="163"/>
      <c r="B167" s="146" t="s">
        <v>218</v>
      </c>
      <c r="C167" s="138"/>
      <c r="D167" s="39">
        <v>0.3</v>
      </c>
      <c r="E167" s="9">
        <v>8</v>
      </c>
      <c r="F167" s="225">
        <v>9.5</v>
      </c>
      <c r="G167" s="77">
        <f t="shared" si="26"/>
        <v>1.5</v>
      </c>
      <c r="H167" s="77">
        <f t="shared" si="1"/>
        <v>118.75</v>
      </c>
    </row>
    <row r="168" spans="1:8" ht="24.75" customHeight="1">
      <c r="A168" s="163"/>
      <c r="B168" s="146" t="s">
        <v>320</v>
      </c>
      <c r="C168" s="112"/>
      <c r="D168" s="39"/>
      <c r="E168" s="9">
        <v>1</v>
      </c>
      <c r="F168" s="225"/>
      <c r="G168" s="77">
        <f t="shared" si="26"/>
        <v>-1</v>
      </c>
      <c r="H168" s="77">
        <f t="shared" si="1"/>
        <v>0</v>
      </c>
    </row>
    <row r="169" spans="1:8" ht="24.75" customHeight="1">
      <c r="A169" s="163"/>
      <c r="B169" s="146" t="s">
        <v>161</v>
      </c>
      <c r="C169" s="112"/>
      <c r="D169" s="39">
        <v>4.0999999999999996</v>
      </c>
      <c r="E169" s="9">
        <v>14</v>
      </c>
      <c r="F169" s="225">
        <v>11.9</v>
      </c>
      <c r="G169" s="77">
        <f t="shared" ref="G169:G176" si="27">F169-E169</f>
        <v>-2.0999999999999996</v>
      </c>
      <c r="H169" s="77">
        <f t="shared" si="1"/>
        <v>85</v>
      </c>
    </row>
    <row r="170" spans="1:8" ht="24.75" customHeight="1">
      <c r="A170" s="171" t="s">
        <v>458</v>
      </c>
      <c r="B170" s="174" t="s">
        <v>84</v>
      </c>
      <c r="C170" s="112">
        <v>1025</v>
      </c>
      <c r="D170" s="320">
        <v>43.6</v>
      </c>
      <c r="E170" s="131">
        <f>SUM(E171:E186)</f>
        <v>55.9</v>
      </c>
      <c r="F170" s="131">
        <f>SUM(F171:F186)</f>
        <v>0</v>
      </c>
      <c r="G170" s="125">
        <f t="shared" si="27"/>
        <v>-55.9</v>
      </c>
      <c r="H170" s="125">
        <f t="shared" si="1"/>
        <v>0</v>
      </c>
    </row>
    <row r="171" spans="1:8" ht="24.75" customHeight="1">
      <c r="A171" s="163"/>
      <c r="B171" s="145" t="s">
        <v>266</v>
      </c>
      <c r="C171" s="206"/>
      <c r="D171" s="39"/>
      <c r="E171" s="39">
        <v>1</v>
      </c>
      <c r="F171" s="39"/>
      <c r="G171" s="152">
        <f t="shared" si="27"/>
        <v>-1</v>
      </c>
      <c r="H171" s="125">
        <f t="shared" si="1"/>
        <v>0</v>
      </c>
    </row>
    <row r="172" spans="1:8" ht="24.75" customHeight="1">
      <c r="A172" s="163"/>
      <c r="B172" s="166" t="s">
        <v>136</v>
      </c>
      <c r="C172" s="206"/>
      <c r="D172" s="324">
        <v>0.6</v>
      </c>
      <c r="E172" s="39"/>
      <c r="F172" s="39"/>
      <c r="G172" s="152">
        <f t="shared" si="27"/>
        <v>0</v>
      </c>
      <c r="H172" s="328" t="e">
        <f t="shared" si="1"/>
        <v>#DIV/0!</v>
      </c>
    </row>
    <row r="173" spans="1:8" ht="24.75" customHeight="1">
      <c r="A173" s="163"/>
      <c r="B173" s="146" t="s">
        <v>184</v>
      </c>
      <c r="C173" s="206"/>
      <c r="D173" s="324">
        <v>5.2</v>
      </c>
      <c r="E173" s="39"/>
      <c r="F173" s="39"/>
      <c r="G173" s="152">
        <f t="shared" si="27"/>
        <v>0</v>
      </c>
      <c r="H173" s="327" t="e">
        <f t="shared" si="1"/>
        <v>#DIV/0!</v>
      </c>
    </row>
    <row r="174" spans="1:8" ht="24.75" customHeight="1">
      <c r="A174" s="163"/>
      <c r="B174" s="166" t="s">
        <v>185</v>
      </c>
      <c r="C174" s="206"/>
      <c r="D174" s="324">
        <v>8</v>
      </c>
      <c r="E174" s="39"/>
      <c r="F174" s="39"/>
      <c r="G174" s="152">
        <f t="shared" si="27"/>
        <v>0</v>
      </c>
      <c r="H174" s="327" t="e">
        <f t="shared" si="1"/>
        <v>#DIV/0!</v>
      </c>
    </row>
    <row r="175" spans="1:8" ht="24.75" customHeight="1">
      <c r="A175" s="163"/>
      <c r="B175" s="166" t="s">
        <v>141</v>
      </c>
      <c r="C175" s="206"/>
      <c r="D175" s="324">
        <v>4.2</v>
      </c>
      <c r="E175" s="39"/>
      <c r="F175" s="39"/>
      <c r="G175" s="152">
        <f t="shared" si="27"/>
        <v>0</v>
      </c>
      <c r="H175" s="327" t="e">
        <f t="shared" si="1"/>
        <v>#DIV/0!</v>
      </c>
    </row>
    <row r="176" spans="1:8" ht="24.75" customHeight="1">
      <c r="A176" s="163"/>
      <c r="B176" s="166" t="s">
        <v>232</v>
      </c>
      <c r="C176" s="206"/>
      <c r="D176" s="324">
        <v>3.5</v>
      </c>
      <c r="E176" s="39"/>
      <c r="F176" s="39"/>
      <c r="G176" s="152">
        <f t="shared" si="27"/>
        <v>0</v>
      </c>
      <c r="H176" s="327" t="e">
        <f t="shared" si="1"/>
        <v>#DIV/0!</v>
      </c>
    </row>
    <row r="177" spans="1:10" ht="24.75" customHeight="1">
      <c r="A177" s="163"/>
      <c r="B177" s="166" t="s">
        <v>234</v>
      </c>
      <c r="C177" s="206"/>
      <c r="D177" s="324">
        <v>0.3</v>
      </c>
      <c r="E177" s="39"/>
      <c r="F177" s="39"/>
      <c r="G177" s="152">
        <f t="shared" ref="G177:G181" si="28">F177-E177</f>
        <v>0</v>
      </c>
      <c r="H177" s="327" t="e">
        <f t="shared" si="1"/>
        <v>#DIV/0!</v>
      </c>
    </row>
    <row r="178" spans="1:10" ht="24.75" customHeight="1">
      <c r="A178" s="163"/>
      <c r="B178" s="166" t="s">
        <v>227</v>
      </c>
      <c r="C178" s="206"/>
      <c r="D178" s="39"/>
      <c r="E178" s="39">
        <v>3</v>
      </c>
      <c r="F178" s="39"/>
      <c r="G178" s="152">
        <f t="shared" si="28"/>
        <v>-3</v>
      </c>
      <c r="H178" s="77">
        <f t="shared" si="1"/>
        <v>0</v>
      </c>
    </row>
    <row r="179" spans="1:10" ht="24.75" customHeight="1">
      <c r="A179" s="163"/>
      <c r="B179" s="166" t="s">
        <v>230</v>
      </c>
      <c r="C179" s="206"/>
      <c r="D179" s="324">
        <v>15</v>
      </c>
      <c r="E179" s="39"/>
      <c r="F179" s="39"/>
      <c r="G179" s="152">
        <f t="shared" si="28"/>
        <v>0</v>
      </c>
      <c r="H179" s="327" t="e">
        <f t="shared" si="1"/>
        <v>#DIV/0!</v>
      </c>
    </row>
    <row r="180" spans="1:10" ht="24.75" customHeight="1">
      <c r="A180" s="163"/>
      <c r="B180" s="166" t="s">
        <v>171</v>
      </c>
      <c r="C180" s="206"/>
      <c r="D180" s="324">
        <v>0.3</v>
      </c>
      <c r="E180" s="39"/>
      <c r="F180" s="39"/>
      <c r="G180" s="152">
        <f t="shared" si="28"/>
        <v>0</v>
      </c>
      <c r="H180" s="327" t="e">
        <f t="shared" si="1"/>
        <v>#DIV/0!</v>
      </c>
    </row>
    <row r="181" spans="1:10" ht="24.75" customHeight="1">
      <c r="A181" s="163"/>
      <c r="B181" s="166" t="s">
        <v>321</v>
      </c>
      <c r="C181" s="206"/>
      <c r="D181" s="39"/>
      <c r="E181" s="39">
        <v>49.9</v>
      </c>
      <c r="F181" s="39"/>
      <c r="G181" s="152">
        <f t="shared" si="28"/>
        <v>-49.9</v>
      </c>
      <c r="H181" s="77">
        <f t="shared" si="1"/>
        <v>0</v>
      </c>
    </row>
    <row r="182" spans="1:10" ht="24.75" customHeight="1">
      <c r="A182" s="163"/>
      <c r="B182" s="166" t="s">
        <v>145</v>
      </c>
      <c r="C182" s="206"/>
      <c r="D182" s="324">
        <v>3.6</v>
      </c>
      <c r="E182" s="39"/>
      <c r="F182" s="39"/>
      <c r="G182" s="152">
        <f t="shared" ref="G182:G187" si="29">F182-E182</f>
        <v>0</v>
      </c>
      <c r="H182" s="327" t="e">
        <f t="shared" si="1"/>
        <v>#DIV/0!</v>
      </c>
    </row>
    <row r="183" spans="1:10" ht="24.75" customHeight="1">
      <c r="A183" s="163"/>
      <c r="B183" s="146" t="s">
        <v>233</v>
      </c>
      <c r="C183" s="206"/>
      <c r="D183" s="324">
        <v>2</v>
      </c>
      <c r="E183" s="39"/>
      <c r="F183" s="39"/>
      <c r="G183" s="152">
        <f t="shared" si="29"/>
        <v>0</v>
      </c>
      <c r="H183" s="327" t="e">
        <f t="shared" si="1"/>
        <v>#DIV/0!</v>
      </c>
    </row>
    <row r="184" spans="1:10" ht="24.75" customHeight="1">
      <c r="A184" s="163"/>
      <c r="B184" s="146" t="s">
        <v>265</v>
      </c>
      <c r="C184" s="206"/>
      <c r="D184" s="324">
        <v>0.7</v>
      </c>
      <c r="E184" s="39">
        <v>2</v>
      </c>
      <c r="F184" s="39"/>
      <c r="G184" s="152">
        <f t="shared" si="29"/>
        <v>-2</v>
      </c>
      <c r="H184" s="76">
        <f t="shared" si="1"/>
        <v>0</v>
      </c>
    </row>
    <row r="185" spans="1:10" ht="24.75" customHeight="1">
      <c r="A185" s="163"/>
      <c r="B185" s="146" t="s">
        <v>231</v>
      </c>
      <c r="C185" s="206"/>
      <c r="D185" s="324">
        <v>0.8</v>
      </c>
      <c r="E185" s="39"/>
      <c r="F185" s="39"/>
      <c r="G185" s="152">
        <f t="shared" si="29"/>
        <v>0</v>
      </c>
      <c r="H185" s="327" t="e">
        <f t="shared" si="1"/>
        <v>#DIV/0!</v>
      </c>
    </row>
    <row r="186" spans="1:10" ht="24.75" customHeight="1">
      <c r="A186" s="163"/>
      <c r="B186" s="146" t="s">
        <v>264</v>
      </c>
      <c r="C186" s="206"/>
      <c r="D186" s="324">
        <v>1.2</v>
      </c>
      <c r="E186" s="39"/>
      <c r="F186" s="39"/>
      <c r="G186" s="152">
        <f t="shared" si="29"/>
        <v>0</v>
      </c>
      <c r="H186" s="327" t="e">
        <f t="shared" si="1"/>
        <v>#DIV/0!</v>
      </c>
    </row>
    <row r="187" spans="1:10" ht="24.75" customHeight="1">
      <c r="A187" s="220" t="s">
        <v>247</v>
      </c>
      <c r="B187" s="301" t="s">
        <v>322</v>
      </c>
      <c r="C187" s="302"/>
      <c r="D187" s="286"/>
      <c r="E187" s="321">
        <f>E189</f>
        <v>361.4</v>
      </c>
      <c r="F187" s="286">
        <f>F189+F190</f>
        <v>0</v>
      </c>
      <c r="G187" s="287">
        <f t="shared" si="29"/>
        <v>-361.4</v>
      </c>
      <c r="H187" s="287">
        <f t="shared" si="1"/>
        <v>0</v>
      </c>
    </row>
    <row r="188" spans="1:10" s="52" customFormat="1" ht="24.75" customHeight="1">
      <c r="A188" s="16"/>
      <c r="B188" s="145" t="s">
        <v>87</v>
      </c>
      <c r="C188" s="128"/>
      <c r="D188" s="2"/>
      <c r="E188" s="2"/>
      <c r="F188" s="2"/>
      <c r="G188" s="76"/>
      <c r="H188" s="76"/>
      <c r="J188" s="311"/>
    </row>
    <row r="189" spans="1:10" ht="24.75" customHeight="1">
      <c r="A189" s="191" t="s">
        <v>459</v>
      </c>
      <c r="B189" s="207" t="s">
        <v>93</v>
      </c>
      <c r="C189" s="139">
        <v>1030</v>
      </c>
      <c r="D189" s="162"/>
      <c r="E189" s="254">
        <f>E190+E191</f>
        <v>361.4</v>
      </c>
      <c r="F189" s="162"/>
      <c r="G189" s="190">
        <f>F189-E189</f>
        <v>-361.4</v>
      </c>
      <c r="H189" s="76">
        <f t="shared" si="1"/>
        <v>0</v>
      </c>
    </row>
    <row r="190" spans="1:10" ht="24.75" customHeight="1">
      <c r="A190" s="171" t="s">
        <v>460</v>
      </c>
      <c r="B190" s="174" t="s">
        <v>3</v>
      </c>
      <c r="C190" s="112">
        <v>1032</v>
      </c>
      <c r="D190" s="131"/>
      <c r="E190" s="255">
        <v>282</v>
      </c>
      <c r="F190" s="131">
        <f>F191</f>
        <v>0</v>
      </c>
      <c r="G190" s="125">
        <f t="shared" ref="G190:G198" si="30">F190-E190</f>
        <v>-282</v>
      </c>
      <c r="H190" s="76">
        <f t="shared" si="1"/>
        <v>0</v>
      </c>
    </row>
    <row r="191" spans="1:10" ht="24.75" customHeight="1">
      <c r="A191" s="163" t="s">
        <v>461</v>
      </c>
      <c r="B191" s="146" t="s">
        <v>4</v>
      </c>
      <c r="C191" s="112">
        <v>1033</v>
      </c>
      <c r="D191" s="64"/>
      <c r="E191" s="255">
        <v>79.400000000000006</v>
      </c>
      <c r="F191" s="131">
        <v>0</v>
      </c>
      <c r="G191" s="77">
        <f t="shared" si="30"/>
        <v>-79.400000000000006</v>
      </c>
      <c r="H191" s="76">
        <f t="shared" si="1"/>
        <v>0</v>
      </c>
    </row>
    <row r="192" spans="1:10" ht="24.75" customHeight="1">
      <c r="A192" s="220" t="s">
        <v>210</v>
      </c>
      <c r="B192" s="301" t="s">
        <v>212</v>
      </c>
      <c r="C192" s="302"/>
      <c r="D192" s="321">
        <f>D194</f>
        <v>3.5</v>
      </c>
      <c r="E192" s="321">
        <f>E194</f>
        <v>14</v>
      </c>
      <c r="F192" s="286">
        <f>F194</f>
        <v>0</v>
      </c>
      <c r="G192" s="287">
        <f t="shared" si="30"/>
        <v>-14</v>
      </c>
      <c r="H192" s="287">
        <f t="shared" si="1"/>
        <v>0</v>
      </c>
    </row>
    <row r="193" spans="1:12" s="52" customFormat="1" ht="24.75" customHeight="1">
      <c r="A193" s="16"/>
      <c r="B193" s="340" t="s">
        <v>87</v>
      </c>
      <c r="C193" s="128"/>
      <c r="D193" s="2"/>
      <c r="E193" s="2"/>
      <c r="F193" s="2"/>
      <c r="G193" s="76"/>
      <c r="H193" s="76"/>
      <c r="J193" s="311"/>
    </row>
    <row r="194" spans="1:12" ht="24.75" customHeight="1">
      <c r="A194" s="191" t="s">
        <v>462</v>
      </c>
      <c r="B194" s="207" t="s">
        <v>92</v>
      </c>
      <c r="C194" s="139">
        <v>1020</v>
      </c>
      <c r="D194" s="319">
        <f>D195+D197</f>
        <v>3.5</v>
      </c>
      <c r="E194" s="162">
        <f>E195+E197</f>
        <v>14</v>
      </c>
      <c r="F194" s="162">
        <f>F195+F197</f>
        <v>0</v>
      </c>
      <c r="G194" s="190">
        <f t="shared" si="30"/>
        <v>-14</v>
      </c>
      <c r="H194" s="190">
        <f t="shared" si="1"/>
        <v>0</v>
      </c>
    </row>
    <row r="195" spans="1:12" ht="24.75" customHeight="1">
      <c r="A195" s="163" t="s">
        <v>463</v>
      </c>
      <c r="B195" s="174" t="s">
        <v>160</v>
      </c>
      <c r="C195" s="112">
        <v>1021</v>
      </c>
      <c r="D195" s="131"/>
      <c r="E195" s="131">
        <f>E196</f>
        <v>10</v>
      </c>
      <c r="F195" s="131"/>
      <c r="G195" s="125">
        <f t="shared" si="30"/>
        <v>-10</v>
      </c>
      <c r="H195" s="76">
        <f t="shared" si="1"/>
        <v>0</v>
      </c>
    </row>
    <row r="196" spans="1:12" ht="24.75" customHeight="1">
      <c r="A196" s="163"/>
      <c r="B196" s="115" t="s">
        <v>211</v>
      </c>
      <c r="C196" s="112"/>
      <c r="D196" s="64"/>
      <c r="E196" s="131">
        <v>10</v>
      </c>
      <c r="F196" s="9"/>
      <c r="G196" s="77">
        <f t="shared" si="30"/>
        <v>-10</v>
      </c>
      <c r="H196" s="76">
        <f t="shared" si="1"/>
        <v>0</v>
      </c>
    </row>
    <row r="197" spans="1:12" ht="24.75" customHeight="1">
      <c r="A197" s="171" t="s">
        <v>464</v>
      </c>
      <c r="B197" s="174" t="s">
        <v>84</v>
      </c>
      <c r="C197" s="112">
        <v>1025</v>
      </c>
      <c r="D197" s="131">
        <f>D198</f>
        <v>3.5</v>
      </c>
      <c r="E197" s="131">
        <f>E198</f>
        <v>4</v>
      </c>
      <c r="F197" s="131">
        <f>F198</f>
        <v>0</v>
      </c>
      <c r="G197" s="125">
        <f t="shared" si="30"/>
        <v>-4</v>
      </c>
      <c r="H197" s="76">
        <f t="shared" si="1"/>
        <v>0</v>
      </c>
    </row>
    <row r="198" spans="1:12" ht="24.75" customHeight="1">
      <c r="A198" s="163"/>
      <c r="B198" s="146" t="s">
        <v>171</v>
      </c>
      <c r="C198" s="112"/>
      <c r="D198" s="64">
        <v>3.5</v>
      </c>
      <c r="E198" s="131">
        <v>4</v>
      </c>
      <c r="F198" s="9"/>
      <c r="G198" s="77">
        <f t="shared" si="30"/>
        <v>-4</v>
      </c>
      <c r="H198" s="76">
        <f t="shared" ref="H198" si="31">(F198/E198)*100</f>
        <v>0</v>
      </c>
    </row>
    <row r="199" spans="1:12" ht="24.75" customHeight="1">
      <c r="A199" s="303" t="s">
        <v>283</v>
      </c>
      <c r="B199" s="304" t="s">
        <v>354</v>
      </c>
      <c r="C199" s="305"/>
      <c r="D199" s="306"/>
      <c r="E199" s="307"/>
      <c r="F199" s="295">
        <f>F201</f>
        <v>98.6</v>
      </c>
      <c r="G199" s="296"/>
      <c r="H199" s="331" t="e">
        <f t="shared" si="1"/>
        <v>#DIV/0!</v>
      </c>
    </row>
    <row r="200" spans="1:12" ht="24.75" customHeight="1">
      <c r="A200" s="163"/>
      <c r="B200" s="170" t="s">
        <v>355</v>
      </c>
      <c r="C200" s="112"/>
      <c r="D200" s="64"/>
      <c r="E200" s="131"/>
      <c r="F200" s="225"/>
      <c r="G200" s="77"/>
      <c r="H200" s="330"/>
    </row>
    <row r="201" spans="1:12" ht="24.75" customHeight="1">
      <c r="A201" s="163" t="s">
        <v>281</v>
      </c>
      <c r="B201" s="175" t="s">
        <v>90</v>
      </c>
      <c r="C201" s="112">
        <v>1010</v>
      </c>
      <c r="D201" s="64"/>
      <c r="E201" s="131"/>
      <c r="F201" s="225">
        <f>F202</f>
        <v>98.6</v>
      </c>
      <c r="G201" s="77">
        <f t="shared" ref="G201:G203" si="32">F201-E201</f>
        <v>98.6</v>
      </c>
      <c r="H201" s="327" t="e">
        <f t="shared" ref="H201:H203" si="33">(F201/E201)*100</f>
        <v>#DIV/0!</v>
      </c>
    </row>
    <row r="202" spans="1:12" ht="24.75" customHeight="1">
      <c r="A202" s="163" t="s">
        <v>350</v>
      </c>
      <c r="B202" s="204" t="s">
        <v>206</v>
      </c>
      <c r="C202" s="112">
        <v>1011</v>
      </c>
      <c r="D202" s="64"/>
      <c r="E202" s="131"/>
      <c r="F202" s="225">
        <f>F203</f>
        <v>98.6</v>
      </c>
      <c r="G202" s="77">
        <f t="shared" si="32"/>
        <v>98.6</v>
      </c>
      <c r="H202" s="327" t="e">
        <f t="shared" si="33"/>
        <v>#DIV/0!</v>
      </c>
    </row>
    <row r="203" spans="1:12" ht="24.75" customHeight="1">
      <c r="A203" s="163"/>
      <c r="B203" s="146" t="s">
        <v>132</v>
      </c>
      <c r="C203" s="112"/>
      <c r="D203" s="64"/>
      <c r="E203" s="131"/>
      <c r="F203" s="225">
        <v>98.6</v>
      </c>
      <c r="G203" s="77">
        <f t="shared" si="32"/>
        <v>98.6</v>
      </c>
      <c r="H203" s="327" t="e">
        <f t="shared" si="33"/>
        <v>#DIV/0!</v>
      </c>
    </row>
    <row r="204" spans="1:12" ht="24.75" customHeight="1">
      <c r="A204" s="220" t="s">
        <v>351</v>
      </c>
      <c r="B204" s="298" t="s">
        <v>469</v>
      </c>
      <c r="C204" s="308"/>
      <c r="D204" s="321">
        <f>SUM(D206,D217,)</f>
        <v>880.59999999999991</v>
      </c>
      <c r="E204" s="286">
        <f>SUM(E206,E217,)</f>
        <v>0</v>
      </c>
      <c r="F204" s="297">
        <f>SUM(F206,F217,)</f>
        <v>145.4</v>
      </c>
      <c r="G204" s="287">
        <f t="shared" si="0"/>
        <v>145.4</v>
      </c>
      <c r="H204" s="331" t="e">
        <f t="shared" ref="H201:H230" si="34">(F204/E204)*100</f>
        <v>#DIV/0!</v>
      </c>
      <c r="I204" s="223"/>
      <c r="J204" s="313">
        <v>288.39999999999998</v>
      </c>
      <c r="K204" s="223"/>
      <c r="L204" s="223">
        <v>145.4</v>
      </c>
    </row>
    <row r="205" spans="1:12" ht="24.75" customHeight="1">
      <c r="A205" s="163"/>
      <c r="B205" s="325" t="s">
        <v>87</v>
      </c>
      <c r="C205" s="242"/>
      <c r="D205" s="64"/>
      <c r="E205" s="9"/>
      <c r="F205" s="255"/>
      <c r="G205" s="76"/>
      <c r="H205" s="327" t="e">
        <f t="shared" si="34"/>
        <v>#DIV/0!</v>
      </c>
    </row>
    <row r="206" spans="1:12" ht="34.5" customHeight="1">
      <c r="A206" s="191" t="s">
        <v>352</v>
      </c>
      <c r="B206" s="168" t="s">
        <v>90</v>
      </c>
      <c r="C206" s="169">
        <v>1010</v>
      </c>
      <c r="D206" s="319">
        <f>D207+D215</f>
        <v>874.3</v>
      </c>
      <c r="E206" s="162"/>
      <c r="F206" s="254">
        <f>F207+F215</f>
        <v>118.6</v>
      </c>
      <c r="G206" s="190">
        <f t="shared" si="0"/>
        <v>118.6</v>
      </c>
      <c r="H206" s="330" t="e">
        <f t="shared" si="34"/>
        <v>#DIV/0!</v>
      </c>
    </row>
    <row r="207" spans="1:12" ht="30.75" customHeight="1">
      <c r="A207" s="171" t="s">
        <v>365</v>
      </c>
      <c r="B207" s="204" t="s">
        <v>206</v>
      </c>
      <c r="C207" s="112">
        <v>1011</v>
      </c>
      <c r="D207" s="131">
        <f>SUM(D208:D214)</f>
        <v>874.3</v>
      </c>
      <c r="E207" s="131"/>
      <c r="F207" s="255">
        <f>SUM(F208:F214)</f>
        <v>116.8</v>
      </c>
      <c r="G207" s="125">
        <f>F207-E207</f>
        <v>116.8</v>
      </c>
      <c r="H207" s="330" t="e">
        <f t="shared" si="34"/>
        <v>#DIV/0!</v>
      </c>
    </row>
    <row r="208" spans="1:12" ht="24.75" customHeight="1">
      <c r="A208" s="163"/>
      <c r="B208" s="166" t="s">
        <v>150</v>
      </c>
      <c r="C208" s="143"/>
      <c r="D208" s="39">
        <v>1.5</v>
      </c>
      <c r="E208" s="39"/>
      <c r="F208" s="266">
        <f>35.6-21.6</f>
        <v>14</v>
      </c>
      <c r="G208" s="152">
        <f>F208</f>
        <v>14</v>
      </c>
      <c r="H208" s="327" t="e">
        <f t="shared" si="34"/>
        <v>#DIV/0!</v>
      </c>
    </row>
    <row r="209" spans="1:10" ht="24.75" customHeight="1">
      <c r="A209" s="163"/>
      <c r="B209" s="166" t="s">
        <v>161</v>
      </c>
      <c r="C209" s="143"/>
      <c r="D209" s="39">
        <v>0.1</v>
      </c>
      <c r="E209" s="39"/>
      <c r="F209" s="266">
        <v>0.3</v>
      </c>
      <c r="G209" s="152">
        <f t="shared" ref="G209:G214" si="35">F209-E209</f>
        <v>0.3</v>
      </c>
      <c r="H209" s="327" t="e">
        <f t="shared" si="34"/>
        <v>#DIV/0!</v>
      </c>
      <c r="I209" s="27" t="s">
        <v>428</v>
      </c>
    </row>
    <row r="210" spans="1:10" ht="24.75" customHeight="1">
      <c r="A210" s="163"/>
      <c r="B210" s="145" t="s">
        <v>133</v>
      </c>
      <c r="C210" s="143"/>
      <c r="D210" s="39">
        <v>8</v>
      </c>
      <c r="E210" s="39"/>
      <c r="F210" s="266">
        <v>55.3</v>
      </c>
      <c r="G210" s="152">
        <f t="shared" si="35"/>
        <v>55.3</v>
      </c>
      <c r="H210" s="330" t="e">
        <f t="shared" si="34"/>
        <v>#DIV/0!</v>
      </c>
      <c r="I210" s="27">
        <v>53.3</v>
      </c>
      <c r="J210" s="310">
        <v>74.599999999999994</v>
      </c>
    </row>
    <row r="211" spans="1:10" ht="24.75" customHeight="1">
      <c r="A211" s="163"/>
      <c r="B211" s="145" t="s">
        <v>166</v>
      </c>
      <c r="C211" s="143"/>
      <c r="D211" s="39">
        <v>4.3</v>
      </c>
      <c r="E211" s="39"/>
      <c r="F211" s="266">
        <v>47.2</v>
      </c>
      <c r="G211" s="152">
        <f t="shared" si="35"/>
        <v>47.2</v>
      </c>
      <c r="H211" s="327" t="e">
        <f t="shared" si="34"/>
        <v>#DIV/0!</v>
      </c>
      <c r="I211" s="27">
        <v>25.9</v>
      </c>
      <c r="J211" s="310">
        <v>47.2</v>
      </c>
    </row>
    <row r="212" spans="1:10" ht="24.75" customHeight="1">
      <c r="A212" s="163"/>
      <c r="B212" s="145" t="s">
        <v>167</v>
      </c>
      <c r="C212" s="143"/>
      <c r="D212" s="39">
        <v>1.3</v>
      </c>
      <c r="E212" s="39"/>
      <c r="F212" s="266"/>
      <c r="G212" s="152">
        <f t="shared" si="35"/>
        <v>0</v>
      </c>
      <c r="H212" s="327" t="e">
        <f t="shared" si="34"/>
        <v>#DIV/0!</v>
      </c>
    </row>
    <row r="213" spans="1:10" ht="24.75" customHeight="1">
      <c r="A213" s="163"/>
      <c r="B213" s="146" t="s">
        <v>132</v>
      </c>
      <c r="C213" s="143"/>
      <c r="D213" s="39">
        <v>858.3</v>
      </c>
      <c r="E213" s="39"/>
      <c r="F213" s="266"/>
      <c r="G213" s="152">
        <f t="shared" si="35"/>
        <v>0</v>
      </c>
      <c r="H213" s="330" t="e">
        <f t="shared" si="34"/>
        <v>#DIV/0!</v>
      </c>
      <c r="I213" s="27" t="s">
        <v>276</v>
      </c>
    </row>
    <row r="214" spans="1:10" ht="24.75" customHeight="1">
      <c r="A214" s="163"/>
      <c r="B214" s="145" t="s">
        <v>168</v>
      </c>
      <c r="C214" s="143"/>
      <c r="D214" s="39">
        <v>0.8</v>
      </c>
      <c r="E214" s="39"/>
      <c r="F214" s="266"/>
      <c r="G214" s="152">
        <f t="shared" si="35"/>
        <v>0</v>
      </c>
      <c r="H214" s="327" t="e">
        <f t="shared" si="34"/>
        <v>#DIV/0!</v>
      </c>
    </row>
    <row r="215" spans="1:10" ht="24.75" customHeight="1">
      <c r="A215" s="171" t="s">
        <v>465</v>
      </c>
      <c r="B215" s="189" t="s">
        <v>263</v>
      </c>
      <c r="C215" s="112">
        <v>1015</v>
      </c>
      <c r="D215" s="131">
        <f>D216</f>
        <v>0</v>
      </c>
      <c r="E215" s="131"/>
      <c r="F215" s="255">
        <f>F216</f>
        <v>1.8</v>
      </c>
      <c r="G215" s="125"/>
      <c r="H215" s="327" t="e">
        <f t="shared" si="34"/>
        <v>#DIV/0!</v>
      </c>
    </row>
    <row r="216" spans="1:10" ht="24.75" customHeight="1">
      <c r="A216" s="163"/>
      <c r="B216" s="146" t="s">
        <v>157</v>
      </c>
      <c r="C216" s="112"/>
      <c r="D216" s="39"/>
      <c r="E216" s="9"/>
      <c r="F216" s="225">
        <v>1.8</v>
      </c>
      <c r="G216" s="77"/>
      <c r="H216" s="327" t="e">
        <f t="shared" si="34"/>
        <v>#DIV/0!</v>
      </c>
    </row>
    <row r="217" spans="1:10" ht="24.75" customHeight="1">
      <c r="A217" s="191" t="s">
        <v>353</v>
      </c>
      <c r="B217" s="168" t="s">
        <v>92</v>
      </c>
      <c r="C217" s="169">
        <v>1020</v>
      </c>
      <c r="D217" s="319">
        <f>D218+D223</f>
        <v>6.3000000000000007</v>
      </c>
      <c r="E217" s="162"/>
      <c r="F217" s="254">
        <f>F218+F223</f>
        <v>26.8</v>
      </c>
      <c r="G217" s="190">
        <f t="shared" si="0"/>
        <v>26.8</v>
      </c>
      <c r="H217" s="330" t="e">
        <f t="shared" si="34"/>
        <v>#DIV/0!</v>
      </c>
    </row>
    <row r="218" spans="1:10" ht="24.75" customHeight="1">
      <c r="A218" s="171" t="s">
        <v>466</v>
      </c>
      <c r="B218" s="174" t="s">
        <v>160</v>
      </c>
      <c r="C218" s="112">
        <v>1021</v>
      </c>
      <c r="D218" s="320">
        <f>SUM(D219:D222)</f>
        <v>5.3000000000000007</v>
      </c>
      <c r="E218" s="131"/>
      <c r="F218" s="269">
        <f>F219+F221+F222</f>
        <v>15.4</v>
      </c>
      <c r="G218" s="125">
        <f>F218-E218</f>
        <v>15.4</v>
      </c>
      <c r="H218" s="330" t="e">
        <f t="shared" si="34"/>
        <v>#DIV/0!</v>
      </c>
      <c r="I218" s="114"/>
    </row>
    <row r="219" spans="1:10" ht="24.75" customHeight="1">
      <c r="A219" s="163"/>
      <c r="B219" s="145" t="s">
        <v>235</v>
      </c>
      <c r="C219" s="208"/>
      <c r="D219" s="39"/>
      <c r="E219" s="39"/>
      <c r="F219" s="268">
        <v>3</v>
      </c>
      <c r="G219" s="152"/>
      <c r="H219" s="327" t="e">
        <f t="shared" si="34"/>
        <v>#DIV/0!</v>
      </c>
    </row>
    <row r="220" spans="1:10" ht="24.75" customHeight="1">
      <c r="A220" s="163"/>
      <c r="B220" s="145" t="s">
        <v>153</v>
      </c>
      <c r="C220" s="143"/>
      <c r="D220" s="39">
        <v>0.6</v>
      </c>
      <c r="E220" s="39"/>
      <c r="F220" s="268"/>
      <c r="G220" s="152">
        <f>F220-E220</f>
        <v>0</v>
      </c>
      <c r="H220" s="327" t="e">
        <f t="shared" si="34"/>
        <v>#DIV/0!</v>
      </c>
    </row>
    <row r="221" spans="1:10" ht="24.75" customHeight="1">
      <c r="A221" s="163"/>
      <c r="B221" s="145" t="s">
        <v>161</v>
      </c>
      <c r="C221" s="143"/>
      <c r="D221" s="39">
        <v>2.5</v>
      </c>
      <c r="E221" s="39"/>
      <c r="F221" s="268">
        <v>2</v>
      </c>
      <c r="G221" s="152">
        <f>F221-E221</f>
        <v>2</v>
      </c>
      <c r="H221" s="327" t="e">
        <f t="shared" si="34"/>
        <v>#DIV/0!</v>
      </c>
    </row>
    <row r="222" spans="1:10" ht="24.75" customHeight="1">
      <c r="A222" s="163"/>
      <c r="B222" s="145" t="s">
        <v>133</v>
      </c>
      <c r="C222" s="143"/>
      <c r="D222" s="39">
        <v>2.2000000000000002</v>
      </c>
      <c r="E222" s="39"/>
      <c r="F222" s="268">
        <v>10.4</v>
      </c>
      <c r="G222" s="152">
        <f>F222-E222</f>
        <v>10.4</v>
      </c>
      <c r="H222" s="327" t="e">
        <f t="shared" si="34"/>
        <v>#DIV/0!</v>
      </c>
    </row>
    <row r="223" spans="1:10" ht="24.75" customHeight="1">
      <c r="A223" s="171" t="s">
        <v>467</v>
      </c>
      <c r="B223" s="174" t="s">
        <v>213</v>
      </c>
      <c r="C223" s="112">
        <v>1025</v>
      </c>
      <c r="D223" s="320">
        <f>SUM(D224:D229)</f>
        <v>1</v>
      </c>
      <c r="E223" s="131">
        <f>SUM(E224:E227)</f>
        <v>0</v>
      </c>
      <c r="F223" s="255">
        <f>SUM(F224:F229)</f>
        <v>11.4</v>
      </c>
      <c r="G223" s="125">
        <f>F223-E223</f>
        <v>11.4</v>
      </c>
      <c r="H223" s="327" t="e">
        <f t="shared" si="34"/>
        <v>#DIV/0!</v>
      </c>
    </row>
    <row r="224" spans="1:10" ht="24.75" customHeight="1">
      <c r="A224" s="163"/>
      <c r="B224" s="166" t="s">
        <v>359</v>
      </c>
      <c r="C224" s="206"/>
      <c r="D224" s="39"/>
      <c r="E224" s="39"/>
      <c r="F224" s="266">
        <v>0.8</v>
      </c>
      <c r="G224" s="152"/>
      <c r="H224" s="327" t="e">
        <f t="shared" si="34"/>
        <v>#DIV/0!</v>
      </c>
    </row>
    <row r="225" spans="1:12" ht="24.75" customHeight="1">
      <c r="A225" s="163"/>
      <c r="B225" s="166" t="s">
        <v>361</v>
      </c>
      <c r="C225" s="206"/>
      <c r="D225" s="39"/>
      <c r="E225" s="39"/>
      <c r="F225" s="266">
        <v>1.7</v>
      </c>
      <c r="G225" s="152"/>
      <c r="H225" s="327" t="e">
        <f t="shared" si="34"/>
        <v>#DIV/0!</v>
      </c>
      <c r="I225" s="132"/>
      <c r="J225" s="314"/>
      <c r="K225" s="132"/>
    </row>
    <row r="226" spans="1:12" ht="24.75" customHeight="1">
      <c r="A226" s="163"/>
      <c r="B226" s="166" t="s">
        <v>267</v>
      </c>
      <c r="C226" s="206"/>
      <c r="D226" s="39"/>
      <c r="E226" s="39"/>
      <c r="F226" s="266">
        <v>0.1</v>
      </c>
      <c r="G226" s="152"/>
      <c r="H226" s="327" t="e">
        <f t="shared" si="34"/>
        <v>#DIV/0!</v>
      </c>
      <c r="I226" s="132"/>
      <c r="K226" s="132"/>
    </row>
    <row r="227" spans="1:12" ht="24.75" customHeight="1">
      <c r="A227" s="163"/>
      <c r="B227" s="145" t="s">
        <v>171</v>
      </c>
      <c r="C227" s="143"/>
      <c r="D227" s="39">
        <v>1</v>
      </c>
      <c r="E227" s="39"/>
      <c r="F227" s="266"/>
      <c r="G227" s="152">
        <f t="shared" si="0"/>
        <v>0</v>
      </c>
      <c r="H227" s="327" t="e">
        <f t="shared" si="34"/>
        <v>#DIV/0!</v>
      </c>
    </row>
    <row r="228" spans="1:12" ht="25.5" customHeight="1">
      <c r="A228" s="163"/>
      <c r="B228" s="145" t="s">
        <v>358</v>
      </c>
      <c r="C228" s="143"/>
      <c r="D228" s="39"/>
      <c r="E228" s="39"/>
      <c r="F228" s="266">
        <v>8.3000000000000007</v>
      </c>
      <c r="G228" s="152"/>
      <c r="H228" s="327" t="e">
        <f t="shared" si="34"/>
        <v>#DIV/0!</v>
      </c>
      <c r="I228" s="132"/>
      <c r="K228" s="132"/>
    </row>
    <row r="229" spans="1:12" ht="24" customHeight="1">
      <c r="A229" s="163"/>
      <c r="B229" s="145" t="s">
        <v>360</v>
      </c>
      <c r="C229" s="143"/>
      <c r="D229" s="39"/>
      <c r="E229" s="39"/>
      <c r="F229" s="266">
        <v>0.5</v>
      </c>
      <c r="G229" s="152"/>
      <c r="H229" s="327" t="e">
        <f t="shared" si="34"/>
        <v>#DIV/0!</v>
      </c>
      <c r="I229" s="132"/>
      <c r="K229" s="132"/>
    </row>
    <row r="230" spans="1:12" ht="24" customHeight="1">
      <c r="A230" s="336" t="s">
        <v>366</v>
      </c>
      <c r="B230" s="401" t="s">
        <v>470</v>
      </c>
      <c r="C230" s="283"/>
      <c r="D230" s="338"/>
      <c r="E230" s="338"/>
      <c r="F230" s="338">
        <f>F232</f>
        <v>528.1</v>
      </c>
      <c r="G230" s="402">
        <f t="shared" ref="G230" si="36">F230-E230</f>
        <v>528.1</v>
      </c>
      <c r="H230" s="331" t="e">
        <f t="shared" si="34"/>
        <v>#DIV/0!</v>
      </c>
      <c r="I230" s="132"/>
      <c r="K230" s="132"/>
    </row>
    <row r="231" spans="1:12" ht="24" customHeight="1">
      <c r="A231" s="163"/>
      <c r="B231" s="145" t="s">
        <v>87</v>
      </c>
      <c r="C231" s="143"/>
      <c r="D231" s="39"/>
      <c r="E231" s="39"/>
      <c r="F231" s="266"/>
      <c r="G231" s="152"/>
      <c r="H231" s="327"/>
      <c r="I231" s="132"/>
      <c r="K231" s="132"/>
    </row>
    <row r="232" spans="1:12" ht="24" customHeight="1">
      <c r="A232" s="183" t="s">
        <v>366</v>
      </c>
      <c r="B232" s="403" t="s">
        <v>90</v>
      </c>
      <c r="C232" s="404">
        <v>1010</v>
      </c>
      <c r="D232" s="91"/>
      <c r="E232" s="91"/>
      <c r="F232" s="280">
        <f>F234+F235</f>
        <v>528.1</v>
      </c>
      <c r="G232" s="405">
        <f t="shared" ref="G232:G235" si="37">F232-E232</f>
        <v>528.1</v>
      </c>
      <c r="H232" s="332" t="e">
        <f t="shared" ref="H232:H235" si="38">(F232/E232)*100</f>
        <v>#DIV/0!</v>
      </c>
      <c r="I232" s="132"/>
      <c r="K232" s="132"/>
    </row>
    <row r="233" spans="1:12" ht="24" customHeight="1">
      <c r="A233" s="290" t="s">
        <v>468</v>
      </c>
      <c r="B233" s="400" t="s">
        <v>206</v>
      </c>
      <c r="C233" s="141">
        <v>1011</v>
      </c>
      <c r="D233" s="37"/>
      <c r="E233" s="37"/>
      <c r="F233" s="253">
        <f>F232</f>
        <v>528.1</v>
      </c>
      <c r="G233" s="142">
        <f t="shared" si="37"/>
        <v>528.1</v>
      </c>
      <c r="H233" s="330" t="e">
        <f t="shared" si="38"/>
        <v>#DIV/0!</v>
      </c>
      <c r="I233" s="132"/>
      <c r="K233" s="132"/>
    </row>
    <row r="234" spans="1:12" ht="24" customHeight="1">
      <c r="A234" s="290"/>
      <c r="B234" s="145" t="s">
        <v>150</v>
      </c>
      <c r="C234" s="141"/>
      <c r="D234" s="37"/>
      <c r="E234" s="37"/>
      <c r="F234" s="266">
        <v>21.6</v>
      </c>
      <c r="G234" s="142">
        <f t="shared" si="37"/>
        <v>21.6</v>
      </c>
      <c r="H234" s="330" t="e">
        <f t="shared" si="38"/>
        <v>#DIV/0!</v>
      </c>
      <c r="I234" s="132"/>
      <c r="K234" s="132"/>
    </row>
    <row r="235" spans="1:12" ht="24" customHeight="1">
      <c r="A235" s="163"/>
      <c r="B235" s="146" t="s">
        <v>132</v>
      </c>
      <c r="C235" s="143"/>
      <c r="D235" s="39"/>
      <c r="E235" s="39"/>
      <c r="F235" s="266">
        <v>506.5</v>
      </c>
      <c r="G235" s="152">
        <f t="shared" si="37"/>
        <v>506.5</v>
      </c>
      <c r="H235" s="327" t="e">
        <f t="shared" si="38"/>
        <v>#DIV/0!</v>
      </c>
      <c r="I235" s="132"/>
      <c r="K235" s="132"/>
    </row>
    <row r="236" spans="1:12" ht="24.75" customHeight="1">
      <c r="A236" s="220" t="s">
        <v>471</v>
      </c>
      <c r="B236" s="301" t="s">
        <v>172</v>
      </c>
      <c r="C236" s="305"/>
      <c r="D236" s="321">
        <f>D238+D241</f>
        <v>1512.9</v>
      </c>
      <c r="E236" s="322">
        <f>E238+E241</f>
        <v>1300</v>
      </c>
      <c r="F236" s="286">
        <f>F238+F241</f>
        <v>1193.4000000000001</v>
      </c>
      <c r="G236" s="287">
        <f t="shared" ref="G236:G243" si="39">F236-E236</f>
        <v>-106.59999999999991</v>
      </c>
      <c r="H236" s="287">
        <f t="shared" ref="H236:H243" si="40">(F236/E236)*100</f>
        <v>91.8</v>
      </c>
      <c r="I236" s="223"/>
      <c r="J236" s="313"/>
      <c r="K236" s="223"/>
      <c r="L236" s="223"/>
    </row>
    <row r="237" spans="1:12" s="52" customFormat="1" ht="24.75" customHeight="1">
      <c r="A237" s="16"/>
      <c r="B237" s="145" t="s">
        <v>87</v>
      </c>
      <c r="C237" s="112"/>
      <c r="D237" s="2"/>
      <c r="E237" s="246"/>
      <c r="F237" s="2"/>
      <c r="G237" s="76"/>
      <c r="H237" s="76"/>
      <c r="I237" s="248"/>
      <c r="J237" s="312"/>
      <c r="K237" s="248"/>
      <c r="L237" s="248"/>
    </row>
    <row r="238" spans="1:12" ht="29.25" customHeight="1">
      <c r="A238" s="191" t="s">
        <v>472</v>
      </c>
      <c r="B238" s="168" t="s">
        <v>90</v>
      </c>
      <c r="C238" s="139">
        <v>1010</v>
      </c>
      <c r="D238" s="319">
        <f>D240</f>
        <v>1247.4000000000001</v>
      </c>
      <c r="E238" s="209">
        <f>E240</f>
        <v>1150</v>
      </c>
      <c r="F238" s="162">
        <f>F240</f>
        <v>1061</v>
      </c>
      <c r="G238" s="190">
        <f t="shared" si="39"/>
        <v>-89</v>
      </c>
      <c r="H238" s="190">
        <f t="shared" si="40"/>
        <v>92.260869565217391</v>
      </c>
    </row>
    <row r="239" spans="1:12" ht="27.75" customHeight="1">
      <c r="A239" s="163" t="s">
        <v>473</v>
      </c>
      <c r="B239" s="210" t="s">
        <v>214</v>
      </c>
      <c r="C239" s="112">
        <v>1014</v>
      </c>
      <c r="D239" s="323">
        <f>D240</f>
        <v>1247.4000000000001</v>
      </c>
      <c r="E239" s="173">
        <f>E240</f>
        <v>1150</v>
      </c>
      <c r="F239" s="131">
        <f>F240</f>
        <v>1061</v>
      </c>
      <c r="G239" s="125">
        <f t="shared" ref="G239" si="41">F239-E239</f>
        <v>-89</v>
      </c>
      <c r="H239" s="125">
        <f t="shared" si="40"/>
        <v>92.260869565217391</v>
      </c>
    </row>
    <row r="240" spans="1:12" ht="24.75" customHeight="1">
      <c r="A240" s="52"/>
      <c r="B240" s="115" t="s">
        <v>236</v>
      </c>
      <c r="C240" s="112"/>
      <c r="D240" s="39">
        <v>1247.4000000000001</v>
      </c>
      <c r="E240" s="217">
        <v>1150</v>
      </c>
      <c r="F240" s="9">
        <v>1061</v>
      </c>
      <c r="G240" s="77">
        <f t="shared" si="39"/>
        <v>-89</v>
      </c>
      <c r="H240" s="77">
        <f t="shared" si="40"/>
        <v>92.260869565217391</v>
      </c>
    </row>
    <row r="241" spans="1:10" ht="30" customHeight="1">
      <c r="A241" s="191" t="s">
        <v>474</v>
      </c>
      <c r="B241" s="178" t="s">
        <v>92</v>
      </c>
      <c r="C241" s="139">
        <v>1020</v>
      </c>
      <c r="D241" s="319">
        <f>D242</f>
        <v>265.5</v>
      </c>
      <c r="E241" s="209">
        <f>E243</f>
        <v>150</v>
      </c>
      <c r="F241" s="162">
        <f>F243</f>
        <v>132.4</v>
      </c>
      <c r="G241" s="190">
        <f t="shared" si="39"/>
        <v>-17.599999999999994</v>
      </c>
      <c r="H241" s="190">
        <f t="shared" si="40"/>
        <v>88.266666666666666</v>
      </c>
    </row>
    <row r="242" spans="1:10" ht="29.25" customHeight="1">
      <c r="A242" s="171" t="s">
        <v>475</v>
      </c>
      <c r="B242" s="210" t="s">
        <v>214</v>
      </c>
      <c r="C242" s="112">
        <v>1024</v>
      </c>
      <c r="D242" s="131">
        <f>D243</f>
        <v>265.5</v>
      </c>
      <c r="E242" s="179">
        <f>E243</f>
        <v>150</v>
      </c>
      <c r="F242" s="131">
        <f>F243</f>
        <v>132.4</v>
      </c>
      <c r="G242" s="190">
        <f t="shared" si="39"/>
        <v>-17.599999999999994</v>
      </c>
      <c r="H242" s="125">
        <f t="shared" si="40"/>
        <v>88.266666666666666</v>
      </c>
    </row>
    <row r="243" spans="1:10" ht="37.5" customHeight="1">
      <c r="A243" s="163"/>
      <c r="B243" s="176" t="s">
        <v>237</v>
      </c>
      <c r="C243" s="165"/>
      <c r="D243" s="39">
        <v>265.5</v>
      </c>
      <c r="E243" s="9">
        <v>150</v>
      </c>
      <c r="F243" s="9">
        <v>132.4</v>
      </c>
      <c r="G243" s="77">
        <f t="shared" si="39"/>
        <v>-17.599999999999994</v>
      </c>
      <c r="H243" s="77">
        <f t="shared" si="40"/>
        <v>88.266666666666666</v>
      </c>
      <c r="I243" s="114"/>
    </row>
    <row r="244" spans="1:10" ht="44.25" customHeight="1">
      <c r="A244" s="52"/>
      <c r="B244" s="180"/>
      <c r="C244" s="156"/>
      <c r="D244" s="181"/>
      <c r="E244" s="182"/>
      <c r="F244" s="182"/>
      <c r="G244" s="120"/>
      <c r="H244" s="120"/>
    </row>
    <row r="245" spans="1:10" ht="34.5" customHeight="1">
      <c r="A245" s="52"/>
      <c r="B245" s="211" t="s">
        <v>476</v>
      </c>
      <c r="C245" s="119"/>
      <c r="D245" s="377"/>
      <c r="E245" s="377"/>
      <c r="F245" s="155"/>
      <c r="G245" s="360" t="s">
        <v>477</v>
      </c>
      <c r="H245" s="360"/>
    </row>
    <row r="246" spans="1:10" ht="34.5" customHeight="1">
      <c r="A246" s="52"/>
      <c r="B246" s="157" t="s">
        <v>62</v>
      </c>
      <c r="C246" s="120"/>
      <c r="D246" s="378" t="s">
        <v>68</v>
      </c>
      <c r="E246" s="378"/>
      <c r="F246" s="238"/>
      <c r="G246" s="379" t="s">
        <v>19</v>
      </c>
      <c r="H246" s="379"/>
    </row>
    <row r="247" spans="1:10" ht="29.25" customHeight="1">
      <c r="B247" s="45"/>
      <c r="C247" s="46"/>
      <c r="D247" s="247"/>
      <c r="E247" s="233"/>
      <c r="F247" s="233"/>
    </row>
    <row r="248" spans="1:10" ht="35.25" customHeight="1">
      <c r="B248" s="45"/>
      <c r="C248" s="46"/>
      <c r="D248" s="247"/>
      <c r="E248" s="233"/>
      <c r="F248" s="233"/>
    </row>
    <row r="249" spans="1:10" ht="35.25" customHeight="1">
      <c r="B249" s="45"/>
      <c r="C249" s="46"/>
      <c r="D249" s="247"/>
      <c r="E249" s="233"/>
      <c r="F249" s="233"/>
    </row>
    <row r="250" spans="1:10" s="40" customFormat="1" ht="39" customHeight="1">
      <c r="A250" s="27"/>
      <c r="B250" s="45"/>
      <c r="C250" s="46"/>
      <c r="D250" s="247"/>
      <c r="E250" s="233"/>
      <c r="F250" s="233"/>
      <c r="G250" s="27"/>
      <c r="H250" s="27"/>
      <c r="J250" s="310"/>
    </row>
    <row r="251" spans="1:10" s="40" customFormat="1" ht="32.25" customHeight="1">
      <c r="A251" s="27"/>
      <c r="B251" s="45"/>
      <c r="C251" s="46"/>
      <c r="D251" s="247"/>
      <c r="E251" s="233"/>
      <c r="F251" s="233"/>
      <c r="G251" s="27"/>
      <c r="H251" s="27"/>
      <c r="J251" s="310"/>
    </row>
    <row r="252" spans="1:10" s="40" customFormat="1" ht="31.5" customHeight="1">
      <c r="A252" s="27"/>
      <c r="B252" s="45"/>
      <c r="C252" s="46"/>
      <c r="D252" s="247"/>
      <c r="E252" s="233"/>
      <c r="F252" s="233"/>
      <c r="G252" s="27"/>
      <c r="H252" s="27"/>
      <c r="J252" s="310"/>
    </row>
    <row r="253" spans="1:10" s="40" customFormat="1" ht="31.5" customHeight="1">
      <c r="A253" s="27"/>
      <c r="B253" s="45"/>
      <c r="C253" s="46"/>
      <c r="D253" s="247"/>
      <c r="E253" s="233"/>
      <c r="F253" s="233"/>
      <c r="G253" s="27"/>
      <c r="H253" s="27"/>
      <c r="J253" s="310"/>
    </row>
    <row r="254" spans="1:10" s="40" customFormat="1" ht="29.25" customHeight="1">
      <c r="A254" s="27"/>
      <c r="B254" s="45"/>
      <c r="C254" s="46"/>
      <c r="D254" s="247"/>
      <c r="E254" s="233"/>
      <c r="F254" s="233"/>
      <c r="G254" s="27"/>
      <c r="H254" s="27"/>
      <c r="J254" s="310"/>
    </row>
    <row r="255" spans="1:10" s="40" customFormat="1" ht="35.25" customHeight="1">
      <c r="A255" s="27"/>
      <c r="B255" s="45"/>
      <c r="C255" s="46"/>
      <c r="D255" s="247"/>
      <c r="E255" s="233"/>
      <c r="F255" s="233"/>
      <c r="G255" s="27"/>
      <c r="H255" s="27"/>
      <c r="J255" s="310"/>
    </row>
    <row r="256" spans="1:10" s="40" customFormat="1" ht="41.25" customHeight="1">
      <c r="A256" s="27"/>
      <c r="B256" s="45"/>
      <c r="C256" s="46"/>
      <c r="D256" s="247"/>
      <c r="E256" s="233"/>
      <c r="F256" s="233"/>
      <c r="G256" s="27"/>
      <c r="H256" s="27"/>
      <c r="J256" s="310"/>
    </row>
    <row r="257" spans="1:10" s="40" customFormat="1" ht="35.25" customHeight="1">
      <c r="A257" s="27"/>
      <c r="B257" s="45"/>
      <c r="C257" s="46"/>
      <c r="D257" s="247"/>
      <c r="E257" s="233"/>
      <c r="F257" s="233"/>
      <c r="G257" s="27"/>
      <c r="H257" s="27"/>
      <c r="J257" s="310"/>
    </row>
    <row r="258" spans="1:10" s="40" customFormat="1" ht="41.25" customHeight="1">
      <c r="A258" s="27"/>
      <c r="B258" s="45"/>
      <c r="C258" s="46"/>
      <c r="D258" s="247"/>
      <c r="E258" s="233"/>
      <c r="F258" s="233"/>
      <c r="G258" s="27"/>
      <c r="H258" s="27"/>
      <c r="J258" s="310"/>
    </row>
    <row r="259" spans="1:10" s="40" customFormat="1" ht="37.5" customHeight="1">
      <c r="A259" s="27"/>
      <c r="B259" s="45"/>
      <c r="C259" s="46"/>
      <c r="D259" s="247"/>
      <c r="E259" s="233"/>
      <c r="F259" s="233"/>
      <c r="G259" s="27"/>
      <c r="H259" s="27"/>
      <c r="J259" s="310"/>
    </row>
    <row r="260" spans="1:10" s="40" customFormat="1" ht="37.5" customHeight="1">
      <c r="A260" s="27"/>
      <c r="B260" s="45"/>
      <c r="C260" s="46"/>
      <c r="D260" s="247"/>
      <c r="E260" s="233"/>
      <c r="F260" s="233"/>
      <c r="G260" s="27"/>
      <c r="H260" s="27"/>
      <c r="J260" s="310"/>
    </row>
    <row r="261" spans="1:10" s="40" customFormat="1" ht="39" customHeight="1">
      <c r="A261" s="27"/>
      <c r="B261" s="45"/>
      <c r="C261" s="46"/>
      <c r="D261" s="247"/>
      <c r="E261" s="233"/>
      <c r="F261" s="233"/>
      <c r="G261" s="27"/>
      <c r="H261" s="27"/>
      <c r="J261" s="310"/>
    </row>
    <row r="262" spans="1:10" s="40" customFormat="1" ht="35.25" customHeight="1">
      <c r="A262" s="27"/>
      <c r="B262" s="45"/>
      <c r="C262" s="46"/>
      <c r="D262" s="247"/>
      <c r="E262" s="233"/>
      <c r="F262" s="233"/>
      <c r="G262" s="27"/>
      <c r="H262" s="27"/>
      <c r="J262" s="310"/>
    </row>
    <row r="263" spans="1:10" s="40" customFormat="1" ht="37.5" customHeight="1">
      <c r="A263" s="27"/>
      <c r="B263" s="45"/>
      <c r="C263" s="46"/>
      <c r="D263" s="247"/>
      <c r="E263" s="233"/>
      <c r="F263" s="233"/>
      <c r="G263" s="27"/>
      <c r="H263" s="27"/>
      <c r="J263" s="310"/>
    </row>
    <row r="264" spans="1:10" s="40" customFormat="1" ht="31.5" customHeight="1">
      <c r="A264" s="27"/>
      <c r="B264" s="45"/>
      <c r="C264" s="46"/>
      <c r="D264" s="247"/>
      <c r="E264" s="233"/>
      <c r="F264" s="233"/>
      <c r="G264" s="27"/>
      <c r="H264" s="27"/>
      <c r="J264" s="310"/>
    </row>
    <row r="265" spans="1:10" s="40" customFormat="1" ht="31.5" customHeight="1">
      <c r="A265" s="27"/>
      <c r="B265" s="45"/>
      <c r="C265" s="46"/>
      <c r="D265" s="247"/>
      <c r="E265" s="233"/>
      <c r="F265" s="233"/>
      <c r="G265" s="27"/>
      <c r="H265" s="27"/>
      <c r="J265" s="310"/>
    </row>
    <row r="266" spans="1:10">
      <c r="B266" s="45"/>
      <c r="C266" s="46"/>
      <c r="D266" s="247"/>
      <c r="E266" s="233"/>
      <c r="F266" s="233"/>
    </row>
    <row r="267" spans="1:10" ht="24.75" customHeight="1">
      <c r="B267" s="45"/>
      <c r="C267" s="46"/>
      <c r="D267" s="247"/>
      <c r="E267" s="233"/>
      <c r="F267" s="233"/>
    </row>
    <row r="268" spans="1:10">
      <c r="B268" s="45"/>
      <c r="C268" s="46"/>
      <c r="D268" s="247"/>
      <c r="E268" s="233"/>
      <c r="F268" s="233"/>
    </row>
    <row r="269" spans="1:10">
      <c r="B269" s="45"/>
      <c r="C269" s="46"/>
      <c r="D269" s="247"/>
      <c r="E269" s="233"/>
      <c r="F269" s="233"/>
    </row>
    <row r="270" spans="1:10">
      <c r="B270" s="45"/>
      <c r="C270" s="46"/>
      <c r="D270" s="247"/>
      <c r="E270" s="233"/>
      <c r="F270" s="233"/>
    </row>
    <row r="271" spans="1:10">
      <c r="B271" s="45"/>
      <c r="C271" s="46"/>
      <c r="D271" s="247"/>
      <c r="E271" s="233"/>
      <c r="F271" s="233"/>
    </row>
    <row r="272" spans="1:10">
      <c r="B272" s="45"/>
      <c r="C272" s="46"/>
      <c r="D272" s="247"/>
      <c r="E272" s="233"/>
      <c r="F272" s="233"/>
    </row>
    <row r="273" spans="2:6">
      <c r="B273" s="45"/>
      <c r="C273" s="46"/>
      <c r="D273" s="247"/>
      <c r="E273" s="233"/>
      <c r="F273" s="233"/>
    </row>
    <row r="274" spans="2:6">
      <c r="B274" s="45"/>
      <c r="C274" s="46"/>
      <c r="D274" s="247"/>
      <c r="E274" s="233"/>
      <c r="F274" s="233"/>
    </row>
    <row r="275" spans="2:6">
      <c r="B275" s="45"/>
      <c r="C275" s="46"/>
      <c r="D275" s="247"/>
      <c r="E275" s="233"/>
      <c r="F275" s="233"/>
    </row>
    <row r="276" spans="2:6">
      <c r="B276" s="45"/>
      <c r="C276" s="46"/>
      <c r="D276" s="247"/>
      <c r="E276" s="233"/>
      <c r="F276" s="233"/>
    </row>
    <row r="277" spans="2:6">
      <c r="B277" s="45"/>
      <c r="C277" s="46"/>
      <c r="D277" s="247"/>
      <c r="E277" s="233"/>
      <c r="F277" s="233"/>
    </row>
    <row r="278" spans="2:6">
      <c r="B278" s="45"/>
      <c r="D278" s="247"/>
      <c r="E278" s="233"/>
      <c r="F278" s="233"/>
    </row>
    <row r="279" spans="2:6">
      <c r="B279" s="56"/>
      <c r="D279" s="247"/>
      <c r="E279" s="233"/>
      <c r="F279" s="233"/>
    </row>
    <row r="280" spans="2:6">
      <c r="B280" s="56"/>
      <c r="D280" s="247"/>
      <c r="E280" s="233"/>
      <c r="F280" s="233"/>
    </row>
    <row r="281" spans="2:6">
      <c r="B281" s="56"/>
      <c r="D281" s="247"/>
      <c r="E281" s="233"/>
      <c r="F281" s="233"/>
    </row>
    <row r="282" spans="2:6">
      <c r="B282" s="56"/>
      <c r="D282" s="247"/>
      <c r="E282" s="233"/>
      <c r="F282" s="233"/>
    </row>
    <row r="283" spans="2:6">
      <c r="B283" s="56"/>
      <c r="D283" s="247"/>
      <c r="E283" s="233"/>
      <c r="F283" s="233"/>
    </row>
    <row r="284" spans="2:6">
      <c r="B284" s="56"/>
      <c r="D284" s="247"/>
      <c r="E284" s="233"/>
      <c r="F284" s="233"/>
    </row>
    <row r="285" spans="2:6">
      <c r="B285" s="56"/>
      <c r="D285" s="247"/>
      <c r="E285" s="233"/>
      <c r="F285" s="233"/>
    </row>
    <row r="286" spans="2:6">
      <c r="B286" s="56"/>
      <c r="D286" s="247"/>
      <c r="E286" s="233"/>
      <c r="F286" s="233"/>
    </row>
    <row r="287" spans="2:6">
      <c r="B287" s="56"/>
      <c r="D287" s="247"/>
      <c r="E287" s="233"/>
      <c r="F287" s="233"/>
    </row>
    <row r="288" spans="2:6">
      <c r="B288" s="56"/>
      <c r="D288" s="247"/>
      <c r="E288" s="233"/>
      <c r="F288" s="233"/>
    </row>
    <row r="289" spans="2:6">
      <c r="B289" s="56"/>
      <c r="D289" s="247"/>
      <c r="E289" s="233"/>
      <c r="F289" s="233"/>
    </row>
    <row r="290" spans="2:6">
      <c r="B290" s="56"/>
      <c r="D290" s="247"/>
      <c r="E290" s="233"/>
      <c r="F290" s="233"/>
    </row>
    <row r="291" spans="2:6">
      <c r="B291" s="56"/>
      <c r="D291" s="247"/>
      <c r="E291" s="233"/>
      <c r="F291" s="233"/>
    </row>
    <row r="292" spans="2:6">
      <c r="B292" s="56"/>
      <c r="D292" s="247"/>
      <c r="E292" s="233"/>
      <c r="F292" s="233"/>
    </row>
    <row r="293" spans="2:6">
      <c r="B293" s="56"/>
      <c r="D293" s="247"/>
      <c r="E293" s="233"/>
      <c r="F293" s="233"/>
    </row>
    <row r="294" spans="2:6">
      <c r="B294" s="56"/>
      <c r="D294" s="247"/>
      <c r="E294" s="233"/>
      <c r="F294" s="233"/>
    </row>
    <row r="295" spans="2:6">
      <c r="B295" s="56"/>
      <c r="D295" s="247"/>
      <c r="E295" s="233"/>
      <c r="F295" s="233"/>
    </row>
    <row r="296" spans="2:6">
      <c r="B296" s="56"/>
      <c r="D296" s="247"/>
      <c r="E296" s="233"/>
      <c r="F296" s="233"/>
    </row>
    <row r="297" spans="2:6">
      <c r="B297" s="56"/>
      <c r="D297" s="247"/>
      <c r="E297" s="233"/>
      <c r="F297" s="233"/>
    </row>
    <row r="298" spans="2:6">
      <c r="B298" s="56"/>
      <c r="D298" s="247"/>
      <c r="E298" s="233"/>
      <c r="F298" s="233"/>
    </row>
    <row r="299" spans="2:6">
      <c r="B299" s="56"/>
      <c r="D299" s="247"/>
      <c r="E299" s="233"/>
      <c r="F299" s="233"/>
    </row>
    <row r="300" spans="2:6">
      <c r="B300" s="56"/>
      <c r="D300" s="247"/>
      <c r="E300" s="233"/>
      <c r="F300" s="233"/>
    </row>
    <row r="301" spans="2:6">
      <c r="B301" s="56"/>
    </row>
    <row r="302" spans="2:6">
      <c r="B302" s="57"/>
    </row>
    <row r="303" spans="2:6">
      <c r="B303" s="57"/>
    </row>
    <row r="304" spans="2:6">
      <c r="B304" s="57"/>
    </row>
    <row r="305" spans="2:2">
      <c r="B305" s="57"/>
    </row>
    <row r="306" spans="2:2">
      <c r="B306" s="57"/>
    </row>
    <row r="307" spans="2:2">
      <c r="B307" s="57"/>
    </row>
    <row r="308" spans="2:2">
      <c r="B308" s="57"/>
    </row>
    <row r="309" spans="2:2">
      <c r="B309" s="57"/>
    </row>
    <row r="310" spans="2:2">
      <c r="B310" s="57"/>
    </row>
    <row r="311" spans="2:2">
      <c r="B311" s="57"/>
    </row>
    <row r="312" spans="2:2">
      <c r="B312" s="57"/>
    </row>
    <row r="313" spans="2:2">
      <c r="B313" s="57"/>
    </row>
    <row r="314" spans="2:2">
      <c r="B314" s="57"/>
    </row>
    <row r="315" spans="2:2">
      <c r="B315" s="57"/>
    </row>
    <row r="316" spans="2:2">
      <c r="B316" s="57"/>
    </row>
    <row r="317" spans="2:2">
      <c r="B317" s="57"/>
    </row>
    <row r="318" spans="2:2">
      <c r="B318" s="57"/>
    </row>
    <row r="319" spans="2:2">
      <c r="B319" s="57"/>
    </row>
    <row r="320" spans="2:2">
      <c r="B320" s="57"/>
    </row>
    <row r="321" spans="2:2">
      <c r="B321" s="57"/>
    </row>
    <row r="322" spans="2:2">
      <c r="B322" s="57"/>
    </row>
    <row r="323" spans="2:2">
      <c r="B323" s="57"/>
    </row>
    <row r="324" spans="2:2">
      <c r="B324" s="57"/>
    </row>
    <row r="325" spans="2:2">
      <c r="B325" s="57"/>
    </row>
    <row r="326" spans="2:2">
      <c r="B326" s="57"/>
    </row>
    <row r="327" spans="2:2">
      <c r="B327" s="57"/>
    </row>
    <row r="328" spans="2:2">
      <c r="B328" s="57"/>
    </row>
    <row r="329" spans="2:2">
      <c r="B329" s="57"/>
    </row>
    <row r="330" spans="2:2">
      <c r="B330" s="57"/>
    </row>
    <row r="331" spans="2:2">
      <c r="B331" s="57"/>
    </row>
    <row r="332" spans="2:2">
      <c r="B332" s="57"/>
    </row>
    <row r="333" spans="2:2">
      <c r="B333" s="57"/>
    </row>
    <row r="334" spans="2:2">
      <c r="B334" s="57"/>
    </row>
    <row r="335" spans="2:2">
      <c r="B335" s="57"/>
    </row>
    <row r="336" spans="2:2">
      <c r="B336" s="57"/>
    </row>
    <row r="337" spans="2:2">
      <c r="B337" s="57"/>
    </row>
    <row r="338" spans="2:2">
      <c r="B338" s="57"/>
    </row>
    <row r="339" spans="2:2">
      <c r="B339" s="57"/>
    </row>
    <row r="340" spans="2:2">
      <c r="B340" s="57"/>
    </row>
    <row r="341" spans="2:2">
      <c r="B341" s="57"/>
    </row>
    <row r="342" spans="2:2">
      <c r="B342" s="57"/>
    </row>
    <row r="343" spans="2:2">
      <c r="B343" s="57"/>
    </row>
    <row r="344" spans="2:2">
      <c r="B344" s="57"/>
    </row>
    <row r="345" spans="2:2">
      <c r="B345" s="57"/>
    </row>
    <row r="346" spans="2:2">
      <c r="B346" s="57"/>
    </row>
    <row r="347" spans="2:2">
      <c r="B347" s="57"/>
    </row>
    <row r="348" spans="2:2">
      <c r="B348" s="57"/>
    </row>
    <row r="349" spans="2:2">
      <c r="B349" s="57"/>
    </row>
    <row r="350" spans="2:2">
      <c r="B350" s="57"/>
    </row>
    <row r="351" spans="2:2">
      <c r="B351" s="57"/>
    </row>
    <row r="352" spans="2:2">
      <c r="B352" s="57"/>
    </row>
    <row r="353" spans="2:2">
      <c r="B353" s="57"/>
    </row>
    <row r="354" spans="2:2">
      <c r="B354" s="57"/>
    </row>
    <row r="355" spans="2:2">
      <c r="B355" s="57"/>
    </row>
    <row r="356" spans="2:2">
      <c r="B356" s="57"/>
    </row>
    <row r="357" spans="2:2">
      <c r="B357" s="57"/>
    </row>
    <row r="358" spans="2:2">
      <c r="B358" s="57"/>
    </row>
    <row r="359" spans="2:2">
      <c r="B359" s="57"/>
    </row>
    <row r="360" spans="2:2">
      <c r="B360" s="57"/>
    </row>
    <row r="361" spans="2:2">
      <c r="B361" s="57"/>
    </row>
    <row r="362" spans="2:2">
      <c r="B362" s="57"/>
    </row>
    <row r="363" spans="2:2">
      <c r="B363" s="57"/>
    </row>
    <row r="364" spans="2:2">
      <c r="B364" s="57"/>
    </row>
    <row r="365" spans="2:2">
      <c r="B365" s="57"/>
    </row>
    <row r="366" spans="2:2">
      <c r="B366" s="57"/>
    </row>
    <row r="367" spans="2:2">
      <c r="B367" s="57"/>
    </row>
    <row r="368" spans="2:2">
      <c r="B368" s="57"/>
    </row>
    <row r="369" spans="2:2">
      <c r="B369" s="57"/>
    </row>
    <row r="370" spans="2:2">
      <c r="B370" s="57"/>
    </row>
    <row r="371" spans="2:2">
      <c r="B371" s="57"/>
    </row>
    <row r="372" spans="2:2">
      <c r="B372" s="57"/>
    </row>
    <row r="373" spans="2:2">
      <c r="B373" s="57"/>
    </row>
    <row r="374" spans="2:2">
      <c r="B374" s="57"/>
    </row>
    <row r="375" spans="2:2">
      <c r="B375" s="57"/>
    </row>
    <row r="376" spans="2:2">
      <c r="B376" s="57"/>
    </row>
    <row r="377" spans="2:2">
      <c r="B377" s="57"/>
    </row>
    <row r="378" spans="2:2">
      <c r="B378" s="57"/>
    </row>
    <row r="379" spans="2:2">
      <c r="B379" s="57"/>
    </row>
    <row r="380" spans="2:2">
      <c r="B380" s="57"/>
    </row>
    <row r="381" spans="2:2">
      <c r="B381" s="57"/>
    </row>
    <row r="382" spans="2:2">
      <c r="B382" s="57"/>
    </row>
    <row r="383" spans="2:2">
      <c r="B383" s="57"/>
    </row>
    <row r="384" spans="2:2">
      <c r="B384" s="57"/>
    </row>
    <row r="385" spans="2:2">
      <c r="B385" s="57"/>
    </row>
    <row r="386" spans="2:2">
      <c r="B386" s="57"/>
    </row>
    <row r="387" spans="2:2">
      <c r="B387" s="57"/>
    </row>
    <row r="388" spans="2:2">
      <c r="B388" s="57"/>
    </row>
    <row r="389" spans="2:2">
      <c r="B389" s="57"/>
    </row>
    <row r="390" spans="2:2">
      <c r="B390" s="57"/>
    </row>
    <row r="391" spans="2:2">
      <c r="B391" s="57"/>
    </row>
    <row r="392" spans="2:2">
      <c r="B392" s="57"/>
    </row>
    <row r="393" spans="2:2">
      <c r="B393" s="57"/>
    </row>
    <row r="394" spans="2:2">
      <c r="B394" s="57"/>
    </row>
    <row r="395" spans="2:2">
      <c r="B395" s="57"/>
    </row>
    <row r="396" spans="2:2">
      <c r="B396" s="57"/>
    </row>
    <row r="397" spans="2:2">
      <c r="B397" s="57"/>
    </row>
    <row r="398" spans="2:2">
      <c r="B398" s="57"/>
    </row>
    <row r="399" spans="2:2">
      <c r="B399" s="57"/>
    </row>
    <row r="400" spans="2:2">
      <c r="B400" s="57"/>
    </row>
    <row r="401" spans="2:2">
      <c r="B401" s="57"/>
    </row>
    <row r="402" spans="2:2">
      <c r="B402" s="57"/>
    </row>
    <row r="403" spans="2:2">
      <c r="B403" s="57"/>
    </row>
    <row r="404" spans="2:2">
      <c r="B404" s="57"/>
    </row>
    <row r="405" spans="2:2">
      <c r="B405" s="57"/>
    </row>
    <row r="406" spans="2:2">
      <c r="B406" s="57"/>
    </row>
    <row r="407" spans="2:2">
      <c r="B407" s="57"/>
    </row>
    <row r="408" spans="2:2">
      <c r="B408" s="57"/>
    </row>
    <row r="409" spans="2:2">
      <c r="B409" s="57"/>
    </row>
    <row r="410" spans="2:2">
      <c r="B410" s="57"/>
    </row>
    <row r="411" spans="2:2">
      <c r="B411" s="57"/>
    </row>
    <row r="412" spans="2:2">
      <c r="B412" s="57"/>
    </row>
    <row r="413" spans="2:2">
      <c r="B413" s="57"/>
    </row>
    <row r="414" spans="2:2">
      <c r="B414" s="57"/>
    </row>
    <row r="415" spans="2:2">
      <c r="B415" s="57"/>
    </row>
    <row r="416" spans="2:2">
      <c r="B416" s="57"/>
    </row>
    <row r="417" spans="2:2">
      <c r="B417" s="57"/>
    </row>
    <row r="418" spans="2:2">
      <c r="B418" s="57"/>
    </row>
    <row r="419" spans="2:2">
      <c r="B419" s="57"/>
    </row>
    <row r="420" spans="2:2">
      <c r="B420" s="57"/>
    </row>
    <row r="421" spans="2:2">
      <c r="B421" s="57"/>
    </row>
    <row r="422" spans="2:2">
      <c r="B422" s="57"/>
    </row>
    <row r="423" spans="2:2">
      <c r="B423" s="57"/>
    </row>
    <row r="424" spans="2:2">
      <c r="B424" s="57"/>
    </row>
    <row r="425" spans="2:2">
      <c r="B425" s="57"/>
    </row>
    <row r="426" spans="2:2">
      <c r="B426" s="57"/>
    </row>
    <row r="427" spans="2:2">
      <c r="B427" s="57"/>
    </row>
    <row r="428" spans="2:2">
      <c r="B428" s="57"/>
    </row>
    <row r="429" spans="2:2">
      <c r="B429" s="57"/>
    </row>
    <row r="430" spans="2:2">
      <c r="B430" s="57"/>
    </row>
    <row r="431" spans="2:2">
      <c r="B431" s="57"/>
    </row>
    <row r="432" spans="2:2">
      <c r="B432" s="57"/>
    </row>
    <row r="433" spans="2:2">
      <c r="B433" s="57"/>
    </row>
    <row r="434" spans="2:2">
      <c r="B434" s="57"/>
    </row>
    <row r="435" spans="2:2">
      <c r="B435" s="57"/>
    </row>
    <row r="436" spans="2:2">
      <c r="B436" s="57"/>
    </row>
    <row r="437" spans="2:2">
      <c r="B437" s="57"/>
    </row>
    <row r="438" spans="2:2">
      <c r="B438" s="57"/>
    </row>
    <row r="439" spans="2:2">
      <c r="B439" s="57"/>
    </row>
    <row r="440" spans="2:2">
      <c r="B440" s="57"/>
    </row>
    <row r="441" spans="2:2">
      <c r="B441" s="57"/>
    </row>
    <row r="442" spans="2:2">
      <c r="B442" s="57"/>
    </row>
    <row r="443" spans="2:2">
      <c r="B443" s="57"/>
    </row>
    <row r="444" spans="2:2">
      <c r="B444" s="57"/>
    </row>
    <row r="445" spans="2:2">
      <c r="B445" s="57"/>
    </row>
    <row r="446" spans="2:2">
      <c r="B446" s="57"/>
    </row>
    <row r="447" spans="2:2">
      <c r="B447" s="57"/>
    </row>
    <row r="448" spans="2:2">
      <c r="B448" s="57"/>
    </row>
    <row r="449" spans="2:2">
      <c r="B449" s="57"/>
    </row>
    <row r="450" spans="2:2">
      <c r="B450" s="57"/>
    </row>
    <row r="451" spans="2:2">
      <c r="B451" s="57"/>
    </row>
    <row r="452" spans="2:2">
      <c r="B452" s="57"/>
    </row>
    <row r="453" spans="2:2">
      <c r="B453" s="57"/>
    </row>
    <row r="454" spans="2:2">
      <c r="B454" s="57"/>
    </row>
    <row r="455" spans="2:2">
      <c r="B455" s="57"/>
    </row>
    <row r="456" spans="2:2">
      <c r="B456" s="57"/>
    </row>
    <row r="457" spans="2:2">
      <c r="B457" s="57"/>
    </row>
    <row r="458" spans="2:2">
      <c r="B458" s="57"/>
    </row>
    <row r="459" spans="2:2">
      <c r="B459" s="57"/>
    </row>
    <row r="460" spans="2:2">
      <c r="B460" s="57"/>
    </row>
    <row r="461" spans="2:2">
      <c r="B461" s="57"/>
    </row>
    <row r="462" spans="2:2">
      <c r="B462" s="57"/>
    </row>
    <row r="463" spans="2:2">
      <c r="B463" s="57"/>
    </row>
    <row r="464" spans="2:2">
      <c r="B464" s="57"/>
    </row>
    <row r="465" spans="2:2">
      <c r="B465" s="57"/>
    </row>
    <row r="466" spans="2:2">
      <c r="B466" s="57"/>
    </row>
    <row r="467" spans="2:2">
      <c r="B467" s="57"/>
    </row>
    <row r="468" spans="2:2">
      <c r="B468" s="57"/>
    </row>
  </sheetData>
  <mergeCells count="6">
    <mergeCell ref="D245:E245"/>
    <mergeCell ref="D246:E246"/>
    <mergeCell ref="B2:H2"/>
    <mergeCell ref="A6:B6"/>
    <mergeCell ref="G246:H246"/>
    <mergeCell ref="G245:H245"/>
  </mergeCells>
  <pageMargins left="0.39370078740157483" right="0.39370078740157483" top="0.78740157480314965" bottom="0.39370078740157483" header="0.31496062992125984" footer="0.31496062992125984"/>
  <pageSetup paperSize="9"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  <pageSetUpPr fitToPage="1"/>
  </sheetPr>
  <dimension ref="A1:G285"/>
  <sheetViews>
    <sheetView view="pageBreakPreview" topLeftCell="A43" zoomScale="68" zoomScaleSheetLayoutView="68" workbookViewId="0">
      <selection activeCell="A62" sqref="A62"/>
    </sheetView>
  </sheetViews>
  <sheetFormatPr defaultRowHeight="18.75"/>
  <cols>
    <col min="1" max="1" width="60.28515625" style="27" customWidth="1"/>
    <col min="2" max="2" width="12" style="53" customWidth="1"/>
    <col min="3" max="3" width="16.140625" style="53" customWidth="1"/>
    <col min="4" max="4" width="16.7109375" style="261" customWidth="1"/>
    <col min="5" max="5" width="16.140625" style="53" customWidth="1"/>
    <col min="6" max="6" width="16" style="53" customWidth="1"/>
    <col min="7" max="7" width="16.42578125" style="27" customWidth="1"/>
    <col min="8" max="16384" width="9.140625" style="27"/>
  </cols>
  <sheetData>
    <row r="1" spans="1:7" ht="27.75" customHeight="1">
      <c r="A1" s="372" t="s">
        <v>103</v>
      </c>
      <c r="B1" s="372"/>
      <c r="C1" s="372"/>
      <c r="D1" s="372"/>
      <c r="E1" s="372"/>
      <c r="F1" s="372"/>
    </row>
    <row r="2" spans="1:7" ht="19.5" customHeight="1">
      <c r="A2" s="28"/>
      <c r="B2" s="29"/>
      <c r="C2" s="28"/>
      <c r="D2" s="232"/>
      <c r="E2" s="28"/>
      <c r="F2" s="29"/>
      <c r="G2" s="62" t="s">
        <v>67</v>
      </c>
    </row>
    <row r="3" spans="1:7" ht="64.5" customHeight="1">
      <c r="A3" s="30" t="s">
        <v>25</v>
      </c>
      <c r="B3" s="31" t="s">
        <v>6</v>
      </c>
      <c r="C3" s="31" t="s">
        <v>369</v>
      </c>
      <c r="D3" s="160" t="s">
        <v>370</v>
      </c>
      <c r="E3" s="31" t="s">
        <v>371</v>
      </c>
      <c r="F3" s="59" t="s">
        <v>113</v>
      </c>
      <c r="G3" s="60" t="s">
        <v>114</v>
      </c>
    </row>
    <row r="4" spans="1:7" ht="18" customHeight="1">
      <c r="A4" s="33">
        <v>1</v>
      </c>
      <c r="B4" s="1">
        <v>2</v>
      </c>
      <c r="C4" s="1">
        <v>3</v>
      </c>
      <c r="D4" s="143">
        <v>4</v>
      </c>
      <c r="E4" s="1">
        <v>5</v>
      </c>
      <c r="F4" s="1">
        <v>6</v>
      </c>
      <c r="G4" s="32">
        <v>7</v>
      </c>
    </row>
    <row r="5" spans="1:7" ht="37.5" customHeight="1">
      <c r="A5" s="41" t="s">
        <v>14</v>
      </c>
      <c r="B5" s="34">
        <v>4000</v>
      </c>
      <c r="C5" s="253">
        <f>C8+C29+C6</f>
        <v>4345.5</v>
      </c>
      <c r="D5" s="253">
        <f t="shared" ref="D5:E5" si="0">D8+D29</f>
        <v>1529.9</v>
      </c>
      <c r="E5" s="253">
        <f t="shared" si="0"/>
        <v>786.58500000000004</v>
      </c>
      <c r="F5" s="253">
        <f>E5-D5</f>
        <v>-743.31500000000005</v>
      </c>
      <c r="G5" s="69">
        <f>(E5/D5)*100</f>
        <v>51.414144715340868</v>
      </c>
    </row>
    <row r="6" spans="1:7" ht="27.75" customHeight="1">
      <c r="A6" s="123" t="s">
        <v>0</v>
      </c>
      <c r="B6" s="124">
        <v>4010</v>
      </c>
      <c r="C6" s="91">
        <f>C7</f>
        <v>145.5</v>
      </c>
      <c r="D6" s="91"/>
      <c r="E6" s="280">
        <f>E7</f>
        <v>0</v>
      </c>
      <c r="F6" s="280">
        <f t="shared" ref="F6:F59" si="1">E6-D6</f>
        <v>0</v>
      </c>
      <c r="G6" s="420" t="e">
        <f t="shared" ref="G6:G7" si="2">(E6/D6)*100</f>
        <v>#DIV/0!</v>
      </c>
    </row>
    <row r="7" spans="1:7" ht="27" customHeight="1">
      <c r="A7" s="38" t="s">
        <v>175</v>
      </c>
      <c r="B7" s="1"/>
      <c r="C7" s="39">
        <v>145.5</v>
      </c>
      <c r="D7" s="39"/>
      <c r="E7" s="266"/>
      <c r="F7" s="266">
        <f t="shared" si="1"/>
        <v>0</v>
      </c>
      <c r="G7" s="420" t="e">
        <f t="shared" si="2"/>
        <v>#DIV/0!</v>
      </c>
    </row>
    <row r="8" spans="1:7" ht="27.75" customHeight="1">
      <c r="A8" s="123" t="s">
        <v>1</v>
      </c>
      <c r="B8" s="124">
        <v>4020</v>
      </c>
      <c r="C8" s="234">
        <f>SUM(C9:C28)</f>
        <v>3896.8999999999996</v>
      </c>
      <c r="D8" s="91">
        <f t="shared" ref="D8:E8" si="3">SUM(D9:D28)</f>
        <v>1324.2</v>
      </c>
      <c r="E8" s="280">
        <f t="shared" si="3"/>
        <v>447.83</v>
      </c>
      <c r="F8" s="280">
        <f>E8-D8</f>
        <v>-876.37000000000012</v>
      </c>
      <c r="G8" s="69">
        <f>(E8/D8)*100</f>
        <v>33.818909530282433</v>
      </c>
    </row>
    <row r="9" spans="1:7" ht="27.75" customHeight="1">
      <c r="A9" s="113" t="s">
        <v>338</v>
      </c>
      <c r="B9" s="58"/>
      <c r="C9" s="39"/>
      <c r="D9" s="39">
        <v>20</v>
      </c>
      <c r="E9" s="266"/>
      <c r="F9" s="266">
        <f t="shared" ref="F9:F22" si="4">E9-D9</f>
        <v>-20</v>
      </c>
      <c r="G9" s="69">
        <f>(E9/D9)*100</f>
        <v>0</v>
      </c>
    </row>
    <row r="10" spans="1:7" s="252" customFormat="1" ht="28.5" customHeight="1">
      <c r="A10" s="144" t="s">
        <v>341</v>
      </c>
      <c r="B10" s="208"/>
      <c r="C10" s="39"/>
      <c r="D10" s="39"/>
      <c r="E10" s="266">
        <v>25.23</v>
      </c>
      <c r="F10" s="266">
        <f t="shared" si="4"/>
        <v>25.23</v>
      </c>
      <c r="G10" s="420" t="e">
        <f>(E10/D10)*100</f>
        <v>#DIV/0!</v>
      </c>
    </row>
    <row r="11" spans="1:7" s="40" customFormat="1" ht="31.5" customHeight="1">
      <c r="A11" s="113" t="s">
        <v>289</v>
      </c>
      <c r="B11" s="58"/>
      <c r="C11" s="39">
        <v>22</v>
      </c>
      <c r="D11" s="39"/>
      <c r="E11" s="266"/>
      <c r="F11" s="266">
        <f t="shared" si="4"/>
        <v>0</v>
      </c>
      <c r="G11" s="420" t="e">
        <f t="shared" ref="G11" si="5">(E11/D11)*100</f>
        <v>#DIV/0!</v>
      </c>
    </row>
    <row r="12" spans="1:7" s="40" customFormat="1" ht="26.25" customHeight="1">
      <c r="A12" s="113" t="s">
        <v>345</v>
      </c>
      <c r="B12" s="58"/>
      <c r="C12" s="39">
        <v>120.6</v>
      </c>
      <c r="D12" s="39"/>
      <c r="E12" s="266"/>
      <c r="F12" s="266">
        <f t="shared" si="4"/>
        <v>0</v>
      </c>
      <c r="G12" s="420" t="e">
        <f>F12/E12*100</f>
        <v>#DIV/0!</v>
      </c>
    </row>
    <row r="13" spans="1:7" s="40" customFormat="1" ht="27.75" customHeight="1">
      <c r="A13" s="113" t="s">
        <v>290</v>
      </c>
      <c r="B13" s="58"/>
      <c r="C13" s="39">
        <v>148</v>
      </c>
      <c r="D13" s="39"/>
      <c r="E13" s="266"/>
      <c r="F13" s="266">
        <f t="shared" si="4"/>
        <v>0</v>
      </c>
      <c r="G13" s="420" t="e">
        <f>F13/E13*100</f>
        <v>#DIV/0!</v>
      </c>
    </row>
    <row r="14" spans="1:7" s="40" customFormat="1" ht="24.75" customHeight="1">
      <c r="A14" s="113" t="s">
        <v>291</v>
      </c>
      <c r="B14" s="58"/>
      <c r="C14" s="39">
        <v>190</v>
      </c>
      <c r="D14" s="39"/>
      <c r="E14" s="266"/>
      <c r="F14" s="266">
        <f t="shared" si="4"/>
        <v>0</v>
      </c>
      <c r="G14" s="420" t="e">
        <f>(E14/D14)*100</f>
        <v>#DIV/0!</v>
      </c>
    </row>
    <row r="15" spans="1:7" s="40" customFormat="1" ht="29.25" customHeight="1">
      <c r="A15" s="113" t="s">
        <v>292</v>
      </c>
      <c r="B15" s="58"/>
      <c r="C15" s="39">
        <v>2385</v>
      </c>
      <c r="D15" s="39"/>
      <c r="E15" s="266"/>
      <c r="F15" s="266">
        <f t="shared" si="4"/>
        <v>0</v>
      </c>
      <c r="G15" s="420" t="e">
        <f>(E15/D15)*100</f>
        <v>#DIV/0!</v>
      </c>
    </row>
    <row r="16" spans="1:7" s="40" customFormat="1" ht="27" customHeight="1">
      <c r="A16" s="113" t="s">
        <v>346</v>
      </c>
      <c r="B16" s="58"/>
      <c r="C16" s="39">
        <v>158</v>
      </c>
      <c r="D16" s="39"/>
      <c r="E16" s="266"/>
      <c r="F16" s="266">
        <f t="shared" si="4"/>
        <v>0</v>
      </c>
      <c r="G16" s="420" t="e">
        <f>E16/D16*100</f>
        <v>#DIV/0!</v>
      </c>
    </row>
    <row r="17" spans="1:7" s="40" customFormat="1" ht="27" customHeight="1">
      <c r="A17" s="113" t="s">
        <v>293</v>
      </c>
      <c r="B17" s="58"/>
      <c r="C17" s="39">
        <v>130</v>
      </c>
      <c r="D17" s="39"/>
      <c r="E17" s="266"/>
      <c r="F17" s="266">
        <f t="shared" si="4"/>
        <v>0</v>
      </c>
      <c r="G17" s="420" t="e">
        <f>E17/D17*100</f>
        <v>#DIV/0!</v>
      </c>
    </row>
    <row r="18" spans="1:7" s="40" customFormat="1" ht="29.25" customHeight="1">
      <c r="A18" s="113" t="s">
        <v>478</v>
      </c>
      <c r="B18" s="58"/>
      <c r="C18" s="39">
        <v>37.9</v>
      </c>
      <c r="D18" s="39"/>
      <c r="E18" s="266"/>
      <c r="F18" s="266"/>
      <c r="G18" s="63"/>
    </row>
    <row r="19" spans="1:7" s="40" customFormat="1" ht="27" customHeight="1">
      <c r="A19" s="113" t="s">
        <v>294</v>
      </c>
      <c r="B19" s="58"/>
      <c r="C19" s="39"/>
      <c r="D19" s="39">
        <v>130</v>
      </c>
      <c r="E19" s="266"/>
      <c r="F19" s="266">
        <f t="shared" si="4"/>
        <v>-130</v>
      </c>
      <c r="G19" s="63">
        <f t="shared" ref="G19:G60" si="6">E19/D19*100</f>
        <v>0</v>
      </c>
    </row>
    <row r="20" spans="1:7" s="40" customFormat="1" ht="27" customHeight="1">
      <c r="A20" s="113" t="s">
        <v>295</v>
      </c>
      <c r="B20" s="58"/>
      <c r="C20" s="39"/>
      <c r="D20" s="39">
        <v>214.2</v>
      </c>
      <c r="E20" s="266"/>
      <c r="F20" s="266">
        <f t="shared" si="4"/>
        <v>-214.2</v>
      </c>
      <c r="G20" s="63">
        <f t="shared" si="6"/>
        <v>0</v>
      </c>
    </row>
    <row r="21" spans="1:7" s="40" customFormat="1" ht="27" customHeight="1">
      <c r="A21" s="113" t="s">
        <v>347</v>
      </c>
      <c r="B21" s="58"/>
      <c r="C21" s="39">
        <v>124.5</v>
      </c>
      <c r="D21" s="39"/>
      <c r="E21" s="266"/>
      <c r="F21" s="266">
        <f t="shared" si="4"/>
        <v>0</v>
      </c>
      <c r="G21" s="420" t="e">
        <f t="shared" si="6"/>
        <v>#DIV/0!</v>
      </c>
    </row>
    <row r="22" spans="1:7" s="40" customFormat="1" ht="25.5" customHeight="1">
      <c r="A22" s="113" t="s">
        <v>389</v>
      </c>
      <c r="B22" s="58"/>
      <c r="C22" s="39"/>
      <c r="D22" s="39">
        <v>960</v>
      </c>
      <c r="E22" s="266"/>
      <c r="F22" s="266">
        <f t="shared" si="4"/>
        <v>-960</v>
      </c>
      <c r="G22" s="420">
        <f t="shared" si="6"/>
        <v>0</v>
      </c>
    </row>
    <row r="23" spans="1:7" ht="27" customHeight="1">
      <c r="A23" s="38" t="s">
        <v>296</v>
      </c>
      <c r="B23" s="1"/>
      <c r="C23" s="39">
        <v>330</v>
      </c>
      <c r="D23" s="39"/>
      <c r="E23" s="266"/>
      <c r="F23" s="266">
        <f t="shared" si="1"/>
        <v>0</v>
      </c>
      <c r="G23" s="420" t="e">
        <f t="shared" si="6"/>
        <v>#DIV/0!</v>
      </c>
    </row>
    <row r="24" spans="1:7" ht="27" customHeight="1">
      <c r="A24" s="38" t="s">
        <v>297</v>
      </c>
      <c r="B24" s="1"/>
      <c r="C24" s="39">
        <v>97.7</v>
      </c>
      <c r="D24" s="39"/>
      <c r="E24" s="266"/>
      <c r="F24" s="266">
        <f t="shared" si="1"/>
        <v>0</v>
      </c>
      <c r="G24" s="420" t="e">
        <f t="shared" si="6"/>
        <v>#DIV/0!</v>
      </c>
    </row>
    <row r="25" spans="1:7" ht="27" customHeight="1">
      <c r="A25" s="38" t="s">
        <v>298</v>
      </c>
      <c r="B25" s="1"/>
      <c r="C25" s="39">
        <v>153.19999999999999</v>
      </c>
      <c r="D25" s="39"/>
      <c r="E25" s="266"/>
      <c r="F25" s="266">
        <f t="shared" si="1"/>
        <v>0</v>
      </c>
      <c r="G25" s="420" t="e">
        <f t="shared" si="6"/>
        <v>#DIV/0!</v>
      </c>
    </row>
    <row r="26" spans="1:7" ht="27" customHeight="1">
      <c r="A26" s="38" t="s">
        <v>479</v>
      </c>
      <c r="B26" s="1"/>
      <c r="C26" s="39"/>
      <c r="D26" s="39"/>
      <c r="E26" s="266">
        <v>138</v>
      </c>
      <c r="F26" s="266">
        <f>E26-D26</f>
        <v>138</v>
      </c>
      <c r="G26" s="420" t="e">
        <f t="shared" si="6"/>
        <v>#DIV/0!</v>
      </c>
    </row>
    <row r="27" spans="1:7" ht="27" customHeight="1">
      <c r="A27" s="38" t="s">
        <v>480</v>
      </c>
      <c r="B27" s="1"/>
      <c r="C27" s="39"/>
      <c r="D27" s="39"/>
      <c r="E27" s="266">
        <v>224.4</v>
      </c>
      <c r="F27" s="266">
        <f>E27-D27</f>
        <v>224.4</v>
      </c>
      <c r="G27" s="420" t="e">
        <f t="shared" si="6"/>
        <v>#DIV/0!</v>
      </c>
    </row>
    <row r="28" spans="1:7" ht="27" customHeight="1">
      <c r="A28" s="38" t="s">
        <v>481</v>
      </c>
      <c r="B28" s="1"/>
      <c r="C28" s="39"/>
      <c r="D28" s="39"/>
      <c r="E28" s="266">
        <v>60.2</v>
      </c>
      <c r="F28" s="266">
        <f>E28-D28</f>
        <v>60.2</v>
      </c>
      <c r="G28" s="420" t="e">
        <f t="shared" si="6"/>
        <v>#DIV/0!</v>
      </c>
    </row>
    <row r="29" spans="1:7" ht="34.5" customHeight="1">
      <c r="A29" s="121" t="s">
        <v>8</v>
      </c>
      <c r="B29" s="122">
        <v>4030</v>
      </c>
      <c r="C29" s="91">
        <f>C30+C31+C32+C35+C36+C39+C40+C41+C42+C43+C44+C45+C52+C56+C47+C60+C49+C50+C53+C54+C58+C59</f>
        <v>303.09999999999997</v>
      </c>
      <c r="D29" s="91">
        <f>D30+D31+D32+D35+D36+D39+D40+D41+D42+D47+D48+D49+D50+D52+D53+D54+D56+D57</f>
        <v>205.7</v>
      </c>
      <c r="E29" s="280">
        <f>SUM(E30:E60)</f>
        <v>338.755</v>
      </c>
      <c r="F29" s="280">
        <f t="shared" si="1"/>
        <v>133.05500000000001</v>
      </c>
      <c r="G29" s="63">
        <f t="shared" si="6"/>
        <v>164.68400583373847</v>
      </c>
    </row>
    <row r="30" spans="1:7" s="52" customFormat="1" ht="27.75" customHeight="1">
      <c r="A30" s="144" t="s">
        <v>416</v>
      </c>
      <c r="B30" s="235"/>
      <c r="C30" s="39"/>
      <c r="D30" s="39"/>
      <c r="E30" s="266">
        <v>4</v>
      </c>
      <c r="F30" s="266">
        <f>E30-D30</f>
        <v>4</v>
      </c>
      <c r="G30" s="420" t="e">
        <f t="shared" si="6"/>
        <v>#DIV/0!</v>
      </c>
    </row>
    <row r="31" spans="1:7" ht="27.75" customHeight="1">
      <c r="A31" s="44" t="s">
        <v>299</v>
      </c>
      <c r="B31" s="65"/>
      <c r="C31" s="39">
        <v>7.3</v>
      </c>
      <c r="D31" s="39">
        <v>3.7</v>
      </c>
      <c r="E31" s="266"/>
      <c r="F31" s="266">
        <f>E31-D31</f>
        <v>-3.7</v>
      </c>
      <c r="G31" s="420">
        <f t="shared" si="6"/>
        <v>0</v>
      </c>
    </row>
    <row r="32" spans="1:7" s="52" customFormat="1" ht="27.75" customHeight="1">
      <c r="A32" s="144" t="s">
        <v>399</v>
      </c>
      <c r="B32" s="235"/>
      <c r="C32" s="39"/>
      <c r="D32" s="39"/>
      <c r="E32" s="266">
        <v>3.6</v>
      </c>
      <c r="F32" s="266">
        <f t="shared" ref="F32:F40" si="7">E32-D32</f>
        <v>3.6</v>
      </c>
      <c r="G32" s="420" t="e">
        <f t="shared" si="6"/>
        <v>#DIV/0!</v>
      </c>
    </row>
    <row r="33" spans="1:7" s="52" customFormat="1" ht="27.75" customHeight="1">
      <c r="A33" s="144" t="s">
        <v>417</v>
      </c>
      <c r="B33" s="235"/>
      <c r="C33" s="39"/>
      <c r="D33" s="39"/>
      <c r="E33" s="266">
        <v>0.1</v>
      </c>
      <c r="F33" s="266">
        <f t="shared" si="7"/>
        <v>0.1</v>
      </c>
      <c r="G33" s="420" t="e">
        <f t="shared" si="6"/>
        <v>#DIV/0!</v>
      </c>
    </row>
    <row r="34" spans="1:7" s="52" customFormat="1" ht="27.75" customHeight="1">
      <c r="A34" s="144" t="s">
        <v>482</v>
      </c>
      <c r="B34" s="235"/>
      <c r="C34" s="39"/>
      <c r="D34" s="39"/>
      <c r="E34" s="266">
        <v>20</v>
      </c>
      <c r="F34" s="266">
        <f t="shared" si="7"/>
        <v>20</v>
      </c>
      <c r="G34" s="420" t="e">
        <f t="shared" si="6"/>
        <v>#DIV/0!</v>
      </c>
    </row>
    <row r="35" spans="1:7" ht="27.75" customHeight="1">
      <c r="A35" s="44" t="s">
        <v>414</v>
      </c>
      <c r="B35" s="65"/>
      <c r="C35" s="39"/>
      <c r="D35" s="39"/>
      <c r="E35" s="266">
        <v>11.8</v>
      </c>
      <c r="F35" s="266">
        <f t="shared" si="7"/>
        <v>11.8</v>
      </c>
      <c r="G35" s="420" t="e">
        <f t="shared" si="6"/>
        <v>#DIV/0!</v>
      </c>
    </row>
    <row r="36" spans="1:7" ht="27.75" customHeight="1">
      <c r="A36" s="38" t="s">
        <v>300</v>
      </c>
      <c r="B36" s="65"/>
      <c r="C36" s="39"/>
      <c r="D36" s="39"/>
      <c r="E36" s="266"/>
      <c r="F36" s="266">
        <f t="shared" si="7"/>
        <v>0</v>
      </c>
      <c r="G36" s="420" t="e">
        <f t="shared" si="6"/>
        <v>#DIV/0!</v>
      </c>
    </row>
    <row r="37" spans="1:7" s="52" customFormat="1" ht="27.75" customHeight="1">
      <c r="A37" s="145" t="s">
        <v>342</v>
      </c>
      <c r="B37" s="235"/>
      <c r="C37" s="39"/>
      <c r="D37" s="39"/>
      <c r="E37" s="266">
        <v>19.254999999999999</v>
      </c>
      <c r="F37" s="266">
        <f t="shared" si="7"/>
        <v>19.254999999999999</v>
      </c>
      <c r="G37" s="420" t="e">
        <f t="shared" si="6"/>
        <v>#DIV/0!</v>
      </c>
    </row>
    <row r="38" spans="1:7" s="52" customFormat="1" ht="27.75" customHeight="1">
      <c r="A38" s="145" t="s">
        <v>400</v>
      </c>
      <c r="B38" s="235"/>
      <c r="C38" s="39"/>
      <c r="D38" s="39"/>
      <c r="E38" s="266">
        <v>30</v>
      </c>
      <c r="F38" s="266">
        <f t="shared" si="7"/>
        <v>30</v>
      </c>
      <c r="G38" s="420" t="e">
        <f t="shared" si="6"/>
        <v>#DIV/0!</v>
      </c>
    </row>
    <row r="39" spans="1:7" ht="27.75" customHeight="1">
      <c r="A39" s="44" t="s">
        <v>340</v>
      </c>
      <c r="B39" s="65"/>
      <c r="C39" s="39"/>
      <c r="D39" s="39">
        <v>31</v>
      </c>
      <c r="E39" s="266">
        <v>13</v>
      </c>
      <c r="F39" s="266">
        <f t="shared" si="7"/>
        <v>-18</v>
      </c>
      <c r="G39" s="63">
        <f t="shared" si="6"/>
        <v>41.935483870967744</v>
      </c>
    </row>
    <row r="40" spans="1:7" ht="27.75" customHeight="1">
      <c r="A40" s="44" t="s">
        <v>393</v>
      </c>
      <c r="B40" s="65"/>
      <c r="C40" s="39">
        <v>37.9</v>
      </c>
      <c r="D40" s="39">
        <v>37.9</v>
      </c>
      <c r="E40" s="266"/>
      <c r="F40" s="266">
        <f t="shared" si="7"/>
        <v>-37.9</v>
      </c>
      <c r="G40" s="63">
        <f>E40/D40*100</f>
        <v>0</v>
      </c>
    </row>
    <row r="41" spans="1:7" ht="27.75" customHeight="1">
      <c r="A41" s="44" t="s">
        <v>339</v>
      </c>
      <c r="B41" s="65"/>
      <c r="C41" s="39">
        <v>4.0999999999999996</v>
      </c>
      <c r="D41" s="39">
        <v>6.8</v>
      </c>
      <c r="E41" s="266"/>
      <c r="F41" s="132">
        <f>E41-D41</f>
        <v>-6.8</v>
      </c>
      <c r="G41" s="63">
        <f t="shared" si="6"/>
        <v>0</v>
      </c>
    </row>
    <row r="42" spans="1:7" ht="27.75" customHeight="1">
      <c r="A42" s="44" t="s">
        <v>401</v>
      </c>
      <c r="B42" s="65"/>
      <c r="C42" s="39">
        <v>22.7</v>
      </c>
      <c r="D42" s="39">
        <v>7.6</v>
      </c>
      <c r="E42" s="266"/>
      <c r="F42" s="266">
        <f>E42-D42</f>
        <v>-7.6</v>
      </c>
      <c r="G42" s="63">
        <f>E42/D42*100</f>
        <v>0</v>
      </c>
    </row>
    <row r="43" spans="1:7" ht="27.75" customHeight="1">
      <c r="A43" s="44" t="s">
        <v>402</v>
      </c>
      <c r="B43" s="65"/>
      <c r="C43" s="39"/>
      <c r="D43" s="39"/>
      <c r="E43" s="266">
        <v>0.8</v>
      </c>
      <c r="F43" s="266">
        <f>E43-D43</f>
        <v>0.8</v>
      </c>
      <c r="G43" s="420" t="e">
        <f t="shared" si="6"/>
        <v>#DIV/0!</v>
      </c>
    </row>
    <row r="44" spans="1:7" ht="27.75" customHeight="1">
      <c r="A44" s="44" t="s">
        <v>403</v>
      </c>
      <c r="B44" s="65"/>
      <c r="C44" s="39">
        <v>33.5</v>
      </c>
      <c r="D44" s="39"/>
      <c r="E44" s="266"/>
      <c r="F44" s="266">
        <f>E44-D44</f>
        <v>0</v>
      </c>
      <c r="G44" s="420" t="e">
        <f t="shared" si="6"/>
        <v>#DIV/0!</v>
      </c>
    </row>
    <row r="45" spans="1:7" ht="27.75" hidden="1" customHeight="1">
      <c r="A45" s="44"/>
      <c r="B45" s="65"/>
      <c r="C45" s="39"/>
      <c r="D45" s="39"/>
      <c r="E45" s="266"/>
      <c r="F45" s="266"/>
      <c r="G45" s="420" t="e">
        <f t="shared" si="6"/>
        <v>#DIV/0!</v>
      </c>
    </row>
    <row r="46" spans="1:7" ht="27.75" customHeight="1">
      <c r="A46" s="44" t="s">
        <v>404</v>
      </c>
      <c r="B46" s="65"/>
      <c r="C46" s="39"/>
      <c r="D46" s="39"/>
      <c r="E46" s="266">
        <v>3.7</v>
      </c>
      <c r="F46" s="132">
        <f>E46-D46</f>
        <v>3.7</v>
      </c>
      <c r="G46" s="420" t="e">
        <f t="shared" si="6"/>
        <v>#DIV/0!</v>
      </c>
    </row>
    <row r="47" spans="1:7" ht="27.75" customHeight="1">
      <c r="A47" s="44" t="s">
        <v>405</v>
      </c>
      <c r="B47" s="65"/>
      <c r="C47" s="39">
        <v>7.3</v>
      </c>
      <c r="D47" s="39"/>
      <c r="E47" s="266">
        <v>4.8</v>
      </c>
      <c r="F47" s="266">
        <f t="shared" ref="F47:F58" si="8">E47-D47</f>
        <v>4.8</v>
      </c>
      <c r="G47" s="420" t="e">
        <f t="shared" si="6"/>
        <v>#DIV/0!</v>
      </c>
    </row>
    <row r="48" spans="1:7" s="52" customFormat="1" ht="27.75" customHeight="1">
      <c r="A48" s="144" t="s">
        <v>406</v>
      </c>
      <c r="B48" s="235"/>
      <c r="C48" s="39"/>
      <c r="D48" s="39"/>
      <c r="E48" s="266">
        <v>1</v>
      </c>
      <c r="F48" s="266">
        <f t="shared" si="8"/>
        <v>1</v>
      </c>
      <c r="G48" s="420" t="e">
        <f t="shared" si="6"/>
        <v>#DIV/0!</v>
      </c>
    </row>
    <row r="49" spans="1:7" ht="27.75" customHeight="1">
      <c r="A49" s="44" t="s">
        <v>407</v>
      </c>
      <c r="B49" s="65"/>
      <c r="C49" s="39">
        <v>2</v>
      </c>
      <c r="D49" s="39"/>
      <c r="E49" s="266">
        <v>2.4</v>
      </c>
      <c r="F49" s="266">
        <f t="shared" si="8"/>
        <v>2.4</v>
      </c>
      <c r="G49" s="420" t="e">
        <f t="shared" si="6"/>
        <v>#DIV/0!</v>
      </c>
    </row>
    <row r="50" spans="1:7" ht="27.75" customHeight="1">
      <c r="A50" s="44" t="s">
        <v>301</v>
      </c>
      <c r="B50" s="65"/>
      <c r="C50" s="39">
        <v>4.2</v>
      </c>
      <c r="D50" s="39"/>
      <c r="E50" s="266"/>
      <c r="F50" s="266">
        <f t="shared" si="8"/>
        <v>0</v>
      </c>
      <c r="G50" s="420" t="e">
        <f t="shared" si="6"/>
        <v>#DIV/0!</v>
      </c>
    </row>
    <row r="51" spans="1:7" ht="27.75" customHeight="1">
      <c r="A51" s="44" t="s">
        <v>483</v>
      </c>
      <c r="B51" s="65"/>
      <c r="C51" s="39"/>
      <c r="D51" s="39"/>
      <c r="E51" s="266">
        <v>19.5</v>
      </c>
      <c r="F51" s="266">
        <f>E51-D51</f>
        <v>19.5</v>
      </c>
      <c r="G51" s="420" t="e">
        <f t="shared" si="6"/>
        <v>#DIV/0!</v>
      </c>
    </row>
    <row r="52" spans="1:7" s="52" customFormat="1" ht="27.75" customHeight="1">
      <c r="A52" s="144" t="s">
        <v>408</v>
      </c>
      <c r="B52" s="235"/>
      <c r="C52" s="39"/>
      <c r="D52" s="39"/>
      <c r="E52" s="266">
        <v>48.8</v>
      </c>
      <c r="F52" s="266">
        <f t="shared" si="8"/>
        <v>48.8</v>
      </c>
      <c r="G52" s="420" t="e">
        <f t="shared" si="6"/>
        <v>#DIV/0!</v>
      </c>
    </row>
    <row r="53" spans="1:7" ht="27.75" customHeight="1">
      <c r="A53" s="44" t="s">
        <v>302</v>
      </c>
      <c r="B53" s="65"/>
      <c r="C53" s="39">
        <v>1.7</v>
      </c>
      <c r="D53" s="39"/>
      <c r="E53" s="266"/>
      <c r="F53" s="266">
        <f t="shared" si="8"/>
        <v>0</v>
      </c>
      <c r="G53" s="420" t="e">
        <f t="shared" si="6"/>
        <v>#DIV/0!</v>
      </c>
    </row>
    <row r="54" spans="1:7" ht="27.75" customHeight="1">
      <c r="A54" s="44" t="s">
        <v>303</v>
      </c>
      <c r="B54" s="65"/>
      <c r="C54" s="39">
        <v>48.8</v>
      </c>
      <c r="D54" s="39"/>
      <c r="E54" s="266"/>
      <c r="F54" s="266">
        <f t="shared" si="8"/>
        <v>0</v>
      </c>
      <c r="G54" s="420" t="e">
        <f t="shared" si="6"/>
        <v>#DIV/0!</v>
      </c>
    </row>
    <row r="55" spans="1:7" ht="27.75" customHeight="1">
      <c r="A55" s="44" t="s">
        <v>409</v>
      </c>
      <c r="B55" s="65"/>
      <c r="C55" s="39"/>
      <c r="D55" s="39"/>
      <c r="E55" s="266">
        <v>4</v>
      </c>
      <c r="F55" s="266">
        <f t="shared" si="8"/>
        <v>4</v>
      </c>
      <c r="G55" s="420" t="e">
        <f t="shared" si="6"/>
        <v>#DIV/0!</v>
      </c>
    </row>
    <row r="56" spans="1:7" s="52" customFormat="1" ht="27.75" customHeight="1">
      <c r="A56" s="144" t="s">
        <v>343</v>
      </c>
      <c r="B56" s="235"/>
      <c r="C56" s="39">
        <v>45.5</v>
      </c>
      <c r="D56" s="39">
        <v>27</v>
      </c>
      <c r="E56" s="266">
        <v>32</v>
      </c>
      <c r="F56" s="266">
        <f t="shared" si="8"/>
        <v>5</v>
      </c>
      <c r="G56" s="63">
        <f t="shared" si="6"/>
        <v>118.5185185185185</v>
      </c>
    </row>
    <row r="57" spans="1:7" ht="27.75" customHeight="1">
      <c r="A57" s="44" t="s">
        <v>391</v>
      </c>
      <c r="B57" s="65"/>
      <c r="C57" s="39"/>
      <c r="D57" s="39">
        <v>91.7</v>
      </c>
      <c r="E57" s="266"/>
      <c r="F57" s="266">
        <f t="shared" si="8"/>
        <v>-91.7</v>
      </c>
      <c r="G57" s="63">
        <f t="shared" si="6"/>
        <v>0</v>
      </c>
    </row>
    <row r="58" spans="1:7" ht="27.75" customHeight="1">
      <c r="A58" s="44" t="s">
        <v>304</v>
      </c>
      <c r="B58" s="65"/>
      <c r="C58" s="39">
        <v>6</v>
      </c>
      <c r="D58" s="39"/>
      <c r="E58" s="266"/>
      <c r="F58" s="266">
        <f t="shared" si="8"/>
        <v>0</v>
      </c>
      <c r="G58" s="420" t="e">
        <f t="shared" si="6"/>
        <v>#DIV/0!</v>
      </c>
    </row>
    <row r="59" spans="1:7" ht="27" customHeight="1">
      <c r="A59" s="38" t="s">
        <v>410</v>
      </c>
      <c r="B59" s="1"/>
      <c r="C59" s="39">
        <v>4</v>
      </c>
      <c r="D59" s="39"/>
      <c r="E59" s="266">
        <v>120</v>
      </c>
      <c r="F59" s="266">
        <f t="shared" si="1"/>
        <v>120</v>
      </c>
      <c r="G59" s="420" t="e">
        <f t="shared" si="6"/>
        <v>#DIV/0!</v>
      </c>
    </row>
    <row r="60" spans="1:7" ht="27" customHeight="1">
      <c r="A60" s="38" t="s">
        <v>305</v>
      </c>
      <c r="B60" s="1"/>
      <c r="C60" s="39">
        <v>78.099999999999994</v>
      </c>
      <c r="D60" s="39"/>
      <c r="E60" s="266"/>
      <c r="F60" s="266">
        <f>E60-D60</f>
        <v>0</v>
      </c>
      <c r="G60" s="420" t="e">
        <f t="shared" si="6"/>
        <v>#DIV/0!</v>
      </c>
    </row>
    <row r="61" spans="1:7">
      <c r="A61" s="66"/>
      <c r="B61" s="67"/>
      <c r="C61" s="61"/>
      <c r="D61" s="61"/>
      <c r="E61" s="61"/>
      <c r="F61" s="61"/>
      <c r="G61" s="68"/>
    </row>
    <row r="62" spans="1:7">
      <c r="A62" s="49" t="s">
        <v>476</v>
      </c>
      <c r="B62" s="50"/>
      <c r="C62" s="380" t="s">
        <v>18</v>
      </c>
      <c r="D62" s="380"/>
      <c r="E62" s="260"/>
      <c r="F62" s="419" t="s">
        <v>477</v>
      </c>
      <c r="G62" s="419"/>
    </row>
    <row r="63" spans="1:7">
      <c r="A63" s="261" t="s">
        <v>62</v>
      </c>
      <c r="B63" s="52"/>
      <c r="C63" s="374" t="s">
        <v>68</v>
      </c>
      <c r="D63" s="374"/>
      <c r="E63" s="258"/>
      <c r="F63" s="381" t="s">
        <v>19</v>
      </c>
      <c r="G63" s="381"/>
    </row>
    <row r="64" spans="1:7">
      <c r="A64" s="45"/>
      <c r="B64" s="46"/>
      <c r="C64" s="47"/>
      <c r="D64" s="233"/>
      <c r="E64" s="48"/>
      <c r="F64" s="48"/>
    </row>
    <row r="65" spans="1:6">
      <c r="A65" s="45"/>
      <c r="B65" s="46"/>
      <c r="C65" s="47"/>
      <c r="D65" s="233"/>
      <c r="E65" s="48"/>
      <c r="F65" s="48"/>
    </row>
    <row r="66" spans="1:6">
      <c r="A66" s="45"/>
      <c r="B66" s="46"/>
      <c r="C66" s="47"/>
      <c r="D66" s="233"/>
      <c r="E66" s="48"/>
      <c r="F66" s="48"/>
    </row>
    <row r="67" spans="1:6">
      <c r="A67" s="45"/>
      <c r="B67" s="46"/>
      <c r="C67" s="47"/>
      <c r="D67" s="233"/>
      <c r="E67" s="48"/>
      <c r="F67" s="48"/>
    </row>
    <row r="68" spans="1:6">
      <c r="A68" s="45"/>
      <c r="B68" s="46"/>
      <c r="C68" s="47"/>
      <c r="D68" s="233"/>
      <c r="E68" s="48"/>
      <c r="F68" s="48"/>
    </row>
    <row r="69" spans="1:6">
      <c r="A69" s="45"/>
      <c r="B69" s="46"/>
      <c r="C69" s="47"/>
      <c r="D69" s="233"/>
      <c r="E69" s="48"/>
      <c r="F69" s="48"/>
    </row>
    <row r="70" spans="1:6">
      <c r="A70" s="45"/>
      <c r="B70" s="46"/>
      <c r="C70" s="47"/>
      <c r="D70" s="233"/>
      <c r="E70" s="48"/>
      <c r="F70" s="48"/>
    </row>
    <row r="71" spans="1:6">
      <c r="A71" s="45"/>
      <c r="B71" s="46"/>
      <c r="C71" s="47"/>
      <c r="D71" s="233"/>
      <c r="E71" s="48"/>
      <c r="F71" s="48"/>
    </row>
    <row r="72" spans="1:6">
      <c r="A72" s="45"/>
      <c r="B72" s="46"/>
      <c r="C72" s="47"/>
      <c r="D72" s="233"/>
      <c r="E72" s="48"/>
      <c r="F72" s="48"/>
    </row>
    <row r="73" spans="1:6">
      <c r="A73" s="45"/>
      <c r="B73" s="46"/>
      <c r="C73" s="47"/>
      <c r="D73" s="233"/>
      <c r="E73" s="48"/>
      <c r="F73" s="48"/>
    </row>
    <row r="74" spans="1:6">
      <c r="A74" s="45"/>
      <c r="B74" s="46"/>
      <c r="C74" s="47"/>
      <c r="D74" s="233"/>
      <c r="E74" s="48"/>
      <c r="F74" s="48"/>
    </row>
    <row r="75" spans="1:6">
      <c r="A75" s="45"/>
      <c r="B75" s="46"/>
      <c r="C75" s="47"/>
      <c r="D75" s="233"/>
      <c r="E75" s="48"/>
      <c r="F75" s="48"/>
    </row>
    <row r="76" spans="1:6">
      <c r="A76" s="45"/>
      <c r="B76" s="46"/>
      <c r="C76" s="47"/>
      <c r="D76" s="233"/>
      <c r="E76" s="48"/>
      <c r="F76" s="48"/>
    </row>
    <row r="77" spans="1:6">
      <c r="A77" s="45"/>
      <c r="B77" s="46"/>
      <c r="C77" s="47"/>
      <c r="D77" s="233"/>
      <c r="E77" s="48"/>
      <c r="F77" s="48"/>
    </row>
    <row r="78" spans="1:6">
      <c r="A78" s="45"/>
      <c r="B78" s="46"/>
      <c r="C78" s="47"/>
      <c r="D78" s="233"/>
      <c r="E78" s="48"/>
      <c r="F78" s="48"/>
    </row>
    <row r="79" spans="1:6">
      <c r="A79" s="45"/>
      <c r="B79" s="46"/>
      <c r="C79" s="47"/>
      <c r="D79" s="233"/>
      <c r="E79" s="48"/>
      <c r="F79" s="48"/>
    </row>
    <row r="80" spans="1:6">
      <c r="A80" s="45"/>
      <c r="B80" s="46"/>
      <c r="C80" s="47"/>
      <c r="D80" s="233"/>
      <c r="E80" s="48"/>
      <c r="F80" s="48"/>
    </row>
    <row r="81" spans="1:6">
      <c r="A81" s="45"/>
      <c r="B81" s="46"/>
      <c r="C81" s="47"/>
      <c r="D81" s="233"/>
      <c r="E81" s="48"/>
      <c r="F81" s="48"/>
    </row>
    <row r="82" spans="1:6">
      <c r="A82" s="45"/>
      <c r="B82" s="46"/>
      <c r="C82" s="47"/>
      <c r="D82" s="233"/>
      <c r="E82" s="48"/>
      <c r="F82" s="48"/>
    </row>
    <row r="83" spans="1:6">
      <c r="A83" s="45"/>
      <c r="B83" s="46"/>
      <c r="C83" s="47"/>
      <c r="D83" s="233"/>
      <c r="E83" s="48"/>
      <c r="F83" s="48"/>
    </row>
    <row r="84" spans="1:6">
      <c r="A84" s="45"/>
      <c r="B84" s="46"/>
      <c r="C84" s="47"/>
      <c r="D84" s="233"/>
      <c r="E84" s="48"/>
      <c r="F84" s="48"/>
    </row>
    <row r="85" spans="1:6">
      <c r="A85" s="45"/>
      <c r="B85" s="46"/>
      <c r="C85" s="47"/>
      <c r="D85" s="233"/>
      <c r="E85" s="48"/>
      <c r="F85" s="48"/>
    </row>
    <row r="86" spans="1:6">
      <c r="A86" s="45"/>
      <c r="B86" s="46"/>
      <c r="C86" s="47"/>
      <c r="D86" s="233"/>
      <c r="E86" s="48"/>
      <c r="F86" s="48"/>
    </row>
    <row r="87" spans="1:6">
      <c r="A87" s="45"/>
      <c r="B87" s="46"/>
      <c r="C87" s="47"/>
      <c r="D87" s="233"/>
      <c r="E87" s="48"/>
      <c r="F87" s="48"/>
    </row>
    <row r="88" spans="1:6">
      <c r="A88" s="45"/>
      <c r="B88" s="46"/>
      <c r="C88" s="47"/>
      <c r="D88" s="233"/>
      <c r="E88" s="48"/>
      <c r="F88" s="48"/>
    </row>
    <row r="89" spans="1:6">
      <c r="A89" s="45"/>
      <c r="B89" s="46"/>
      <c r="C89" s="47"/>
      <c r="D89" s="233"/>
      <c r="E89" s="48"/>
      <c r="F89" s="48"/>
    </row>
    <row r="90" spans="1:6">
      <c r="A90" s="45"/>
      <c r="B90" s="46"/>
      <c r="C90" s="47"/>
      <c r="D90" s="233"/>
      <c r="E90" s="48"/>
      <c r="F90" s="48"/>
    </row>
    <row r="91" spans="1:6">
      <c r="A91" s="45"/>
      <c r="B91" s="46"/>
      <c r="C91" s="47"/>
      <c r="D91" s="233"/>
      <c r="E91" s="48"/>
      <c r="F91" s="48"/>
    </row>
    <row r="92" spans="1:6">
      <c r="A92" s="45"/>
      <c r="B92" s="46"/>
      <c r="C92" s="47"/>
      <c r="D92" s="233"/>
      <c r="E92" s="48"/>
      <c r="F92" s="48"/>
    </row>
    <row r="93" spans="1:6">
      <c r="A93" s="45"/>
      <c r="B93" s="46"/>
      <c r="C93" s="47"/>
      <c r="D93" s="233"/>
      <c r="E93" s="48"/>
      <c r="F93" s="48"/>
    </row>
    <row r="94" spans="1:6">
      <c r="A94" s="45"/>
      <c r="B94" s="46"/>
      <c r="C94" s="47"/>
      <c r="D94" s="233"/>
      <c r="E94" s="48"/>
      <c r="F94" s="48"/>
    </row>
    <row r="95" spans="1:6">
      <c r="A95" s="45"/>
      <c r="C95" s="54"/>
      <c r="D95" s="233"/>
      <c r="E95" s="55"/>
      <c r="F95" s="55"/>
    </row>
    <row r="96" spans="1:6">
      <c r="A96" s="56"/>
      <c r="C96" s="54"/>
      <c r="D96" s="233"/>
      <c r="E96" s="55"/>
      <c r="F96" s="55"/>
    </row>
    <row r="97" spans="1:6">
      <c r="A97" s="56"/>
      <c r="C97" s="54"/>
      <c r="D97" s="233"/>
      <c r="E97" s="55"/>
      <c r="F97" s="55"/>
    </row>
    <row r="98" spans="1:6">
      <c r="A98" s="56"/>
      <c r="C98" s="54"/>
      <c r="D98" s="233"/>
      <c r="E98" s="55"/>
      <c r="F98" s="55"/>
    </row>
    <row r="99" spans="1:6">
      <c r="A99" s="56"/>
      <c r="C99" s="54"/>
      <c r="D99" s="233"/>
      <c r="E99" s="55"/>
      <c r="F99" s="55"/>
    </row>
    <row r="100" spans="1:6">
      <c r="A100" s="56"/>
      <c r="C100" s="54"/>
      <c r="D100" s="233"/>
      <c r="E100" s="55"/>
      <c r="F100" s="55"/>
    </row>
    <row r="101" spans="1:6">
      <c r="A101" s="56"/>
      <c r="C101" s="54"/>
      <c r="D101" s="233"/>
      <c r="E101" s="55"/>
      <c r="F101" s="55"/>
    </row>
    <row r="102" spans="1:6">
      <c r="A102" s="56"/>
      <c r="C102" s="54"/>
      <c r="D102" s="233"/>
      <c r="E102" s="55"/>
      <c r="F102" s="55"/>
    </row>
    <row r="103" spans="1:6">
      <c r="A103" s="56"/>
      <c r="C103" s="54"/>
      <c r="D103" s="233"/>
      <c r="E103" s="55"/>
      <c r="F103" s="55"/>
    </row>
    <row r="104" spans="1:6">
      <c r="A104" s="56"/>
      <c r="C104" s="54"/>
      <c r="D104" s="233"/>
      <c r="E104" s="55"/>
      <c r="F104" s="55"/>
    </row>
    <row r="105" spans="1:6">
      <c r="A105" s="56"/>
      <c r="C105" s="54"/>
      <c r="D105" s="233"/>
      <c r="E105" s="55"/>
      <c r="F105" s="55"/>
    </row>
    <row r="106" spans="1:6">
      <c r="A106" s="56"/>
      <c r="C106" s="54"/>
      <c r="D106" s="233"/>
      <c r="E106" s="55"/>
      <c r="F106" s="55"/>
    </row>
    <row r="107" spans="1:6">
      <c r="A107" s="56"/>
      <c r="C107" s="54"/>
      <c r="D107" s="233"/>
      <c r="E107" s="55"/>
      <c r="F107" s="55"/>
    </row>
    <row r="108" spans="1:6">
      <c r="A108" s="56"/>
      <c r="C108" s="54"/>
      <c r="D108" s="233"/>
      <c r="E108" s="55"/>
      <c r="F108" s="55"/>
    </row>
    <row r="109" spans="1:6">
      <c r="A109" s="56"/>
      <c r="C109" s="54"/>
      <c r="D109" s="233"/>
      <c r="E109" s="55"/>
      <c r="F109" s="55"/>
    </row>
    <row r="110" spans="1:6">
      <c r="A110" s="56"/>
      <c r="C110" s="54"/>
      <c r="D110" s="233"/>
      <c r="E110" s="55"/>
      <c r="F110" s="55"/>
    </row>
    <row r="111" spans="1:6">
      <c r="A111" s="56"/>
      <c r="C111" s="54"/>
      <c r="D111" s="233"/>
      <c r="E111" s="55"/>
      <c r="F111" s="55"/>
    </row>
    <row r="112" spans="1:6">
      <c r="A112" s="56"/>
      <c r="C112" s="54"/>
      <c r="D112" s="233"/>
      <c r="E112" s="55"/>
      <c r="F112" s="55"/>
    </row>
    <row r="113" spans="1:6">
      <c r="A113" s="56"/>
      <c r="C113" s="54"/>
      <c r="D113" s="233"/>
      <c r="E113" s="55"/>
      <c r="F113" s="55"/>
    </row>
    <row r="114" spans="1:6">
      <c r="A114" s="56"/>
      <c r="C114" s="54"/>
      <c r="D114" s="233"/>
      <c r="E114" s="55"/>
      <c r="F114" s="55"/>
    </row>
    <row r="115" spans="1:6">
      <c r="A115" s="56"/>
      <c r="C115" s="54"/>
      <c r="D115" s="233"/>
      <c r="E115" s="55"/>
      <c r="F115" s="55"/>
    </row>
    <row r="116" spans="1:6">
      <c r="A116" s="56"/>
      <c r="C116" s="54"/>
      <c r="D116" s="233"/>
      <c r="E116" s="55"/>
      <c r="F116" s="55"/>
    </row>
    <row r="117" spans="1:6">
      <c r="A117" s="56"/>
      <c r="C117" s="54"/>
      <c r="D117" s="233"/>
      <c r="E117" s="55"/>
      <c r="F117" s="55"/>
    </row>
    <row r="118" spans="1:6">
      <c r="A118" s="56"/>
    </row>
    <row r="119" spans="1:6">
      <c r="A119" s="57"/>
    </row>
    <row r="120" spans="1:6">
      <c r="A120" s="57"/>
    </row>
    <row r="121" spans="1:6">
      <c r="A121" s="57"/>
    </row>
    <row r="122" spans="1:6">
      <c r="A122" s="57"/>
    </row>
    <row r="123" spans="1:6">
      <c r="A123" s="57"/>
    </row>
    <row r="124" spans="1:6">
      <c r="A124" s="57"/>
    </row>
    <row r="125" spans="1:6">
      <c r="A125" s="57"/>
    </row>
    <row r="126" spans="1:6">
      <c r="A126" s="57"/>
    </row>
    <row r="127" spans="1:6">
      <c r="A127" s="57"/>
    </row>
    <row r="128" spans="1:6">
      <c r="A128" s="57"/>
    </row>
    <row r="129" spans="1:1">
      <c r="A129" s="57"/>
    </row>
    <row r="130" spans="1:1">
      <c r="A130" s="57"/>
    </row>
    <row r="131" spans="1:1">
      <c r="A131" s="57"/>
    </row>
    <row r="132" spans="1:1">
      <c r="A132" s="57"/>
    </row>
    <row r="133" spans="1:1">
      <c r="A133" s="57"/>
    </row>
    <row r="134" spans="1:1">
      <c r="A134" s="57"/>
    </row>
    <row r="135" spans="1:1">
      <c r="A135" s="57"/>
    </row>
    <row r="136" spans="1:1">
      <c r="A136" s="57"/>
    </row>
    <row r="137" spans="1:1">
      <c r="A137" s="57"/>
    </row>
    <row r="138" spans="1:1">
      <c r="A138" s="57"/>
    </row>
    <row r="139" spans="1:1">
      <c r="A139" s="57"/>
    </row>
    <row r="140" spans="1:1">
      <c r="A140" s="57"/>
    </row>
    <row r="141" spans="1:1">
      <c r="A141" s="57"/>
    </row>
    <row r="142" spans="1:1">
      <c r="A142" s="57"/>
    </row>
    <row r="143" spans="1:1">
      <c r="A143" s="57"/>
    </row>
    <row r="144" spans="1:1">
      <c r="A144" s="57"/>
    </row>
    <row r="145" spans="1:1">
      <c r="A145" s="57"/>
    </row>
    <row r="146" spans="1:1">
      <c r="A146" s="57"/>
    </row>
    <row r="147" spans="1:1">
      <c r="A147" s="57"/>
    </row>
    <row r="148" spans="1:1">
      <c r="A148" s="57"/>
    </row>
    <row r="149" spans="1:1">
      <c r="A149" s="57"/>
    </row>
    <row r="150" spans="1:1">
      <c r="A150" s="57"/>
    </row>
    <row r="151" spans="1:1">
      <c r="A151" s="57"/>
    </row>
    <row r="152" spans="1:1">
      <c r="A152" s="57"/>
    </row>
    <row r="153" spans="1:1">
      <c r="A153" s="57"/>
    </row>
    <row r="154" spans="1:1">
      <c r="A154" s="57"/>
    </row>
    <row r="155" spans="1:1">
      <c r="A155" s="57"/>
    </row>
    <row r="156" spans="1:1">
      <c r="A156" s="57"/>
    </row>
    <row r="157" spans="1:1">
      <c r="A157" s="57"/>
    </row>
    <row r="158" spans="1:1">
      <c r="A158" s="57"/>
    </row>
    <row r="159" spans="1:1">
      <c r="A159" s="57"/>
    </row>
    <row r="160" spans="1:1">
      <c r="A160" s="57"/>
    </row>
    <row r="161" spans="1:1">
      <c r="A161" s="57"/>
    </row>
    <row r="162" spans="1:1">
      <c r="A162" s="57"/>
    </row>
    <row r="163" spans="1:1">
      <c r="A163" s="57"/>
    </row>
    <row r="164" spans="1:1">
      <c r="A164" s="57"/>
    </row>
    <row r="165" spans="1:1">
      <c r="A165" s="57"/>
    </row>
    <row r="166" spans="1:1">
      <c r="A166" s="57"/>
    </row>
    <row r="167" spans="1:1">
      <c r="A167" s="57"/>
    </row>
    <row r="168" spans="1:1">
      <c r="A168" s="57"/>
    </row>
    <row r="169" spans="1:1">
      <c r="A169" s="57"/>
    </row>
    <row r="170" spans="1:1">
      <c r="A170" s="57"/>
    </row>
    <row r="171" spans="1:1">
      <c r="A171" s="57"/>
    </row>
    <row r="172" spans="1:1">
      <c r="A172" s="57"/>
    </row>
    <row r="173" spans="1:1">
      <c r="A173" s="57"/>
    </row>
    <row r="174" spans="1:1">
      <c r="A174" s="57"/>
    </row>
    <row r="175" spans="1:1">
      <c r="A175" s="57"/>
    </row>
    <row r="176" spans="1:1">
      <c r="A176" s="57"/>
    </row>
    <row r="177" spans="1:1">
      <c r="A177" s="57"/>
    </row>
    <row r="178" spans="1:1">
      <c r="A178" s="57"/>
    </row>
    <row r="179" spans="1:1">
      <c r="A179" s="57"/>
    </row>
    <row r="180" spans="1:1">
      <c r="A180" s="57"/>
    </row>
    <row r="181" spans="1:1">
      <c r="A181" s="57"/>
    </row>
    <row r="182" spans="1:1">
      <c r="A182" s="57"/>
    </row>
    <row r="183" spans="1:1">
      <c r="A183" s="57"/>
    </row>
    <row r="184" spans="1:1">
      <c r="A184" s="57"/>
    </row>
    <row r="185" spans="1:1">
      <c r="A185" s="57"/>
    </row>
    <row r="186" spans="1:1">
      <c r="A186" s="57"/>
    </row>
    <row r="187" spans="1:1">
      <c r="A187" s="57"/>
    </row>
    <row r="188" spans="1:1">
      <c r="A188" s="57"/>
    </row>
    <row r="189" spans="1:1">
      <c r="A189" s="57"/>
    </row>
    <row r="190" spans="1:1">
      <c r="A190" s="57"/>
    </row>
    <row r="191" spans="1:1">
      <c r="A191" s="57"/>
    </row>
    <row r="192" spans="1:1">
      <c r="A192" s="57"/>
    </row>
    <row r="193" spans="1:1">
      <c r="A193" s="57"/>
    </row>
    <row r="194" spans="1:1">
      <c r="A194" s="57"/>
    </row>
    <row r="195" spans="1:1">
      <c r="A195" s="57"/>
    </row>
    <row r="196" spans="1:1">
      <c r="A196" s="57"/>
    </row>
    <row r="197" spans="1:1">
      <c r="A197" s="57"/>
    </row>
    <row r="198" spans="1:1">
      <c r="A198" s="57"/>
    </row>
    <row r="199" spans="1:1">
      <c r="A199" s="57"/>
    </row>
    <row r="200" spans="1:1">
      <c r="A200" s="57"/>
    </row>
    <row r="201" spans="1:1">
      <c r="A201" s="57"/>
    </row>
    <row r="202" spans="1:1">
      <c r="A202" s="57"/>
    </row>
    <row r="203" spans="1:1">
      <c r="A203" s="57"/>
    </row>
    <row r="204" spans="1:1">
      <c r="A204" s="57"/>
    </row>
    <row r="205" spans="1:1">
      <c r="A205" s="57"/>
    </row>
    <row r="206" spans="1:1">
      <c r="A206" s="57"/>
    </row>
    <row r="207" spans="1:1">
      <c r="A207" s="57"/>
    </row>
    <row r="208" spans="1:1">
      <c r="A208" s="57"/>
    </row>
    <row r="209" spans="1:1">
      <c r="A209" s="57"/>
    </row>
    <row r="210" spans="1:1">
      <c r="A210" s="57"/>
    </row>
    <row r="211" spans="1:1">
      <c r="A211" s="57"/>
    </row>
    <row r="212" spans="1:1">
      <c r="A212" s="57"/>
    </row>
    <row r="213" spans="1:1">
      <c r="A213" s="57"/>
    </row>
    <row r="214" spans="1:1">
      <c r="A214" s="57"/>
    </row>
    <row r="215" spans="1:1">
      <c r="A215" s="57"/>
    </row>
    <row r="216" spans="1:1">
      <c r="A216" s="57"/>
    </row>
    <row r="217" spans="1:1">
      <c r="A217" s="57"/>
    </row>
    <row r="218" spans="1:1">
      <c r="A218" s="57"/>
    </row>
    <row r="219" spans="1:1">
      <c r="A219" s="57"/>
    </row>
    <row r="220" spans="1:1">
      <c r="A220" s="57"/>
    </row>
    <row r="221" spans="1:1">
      <c r="A221" s="57"/>
    </row>
    <row r="222" spans="1:1">
      <c r="A222" s="57"/>
    </row>
    <row r="223" spans="1:1">
      <c r="A223" s="57"/>
    </row>
    <row r="224" spans="1:1">
      <c r="A224" s="57"/>
    </row>
    <row r="225" spans="1:1">
      <c r="A225" s="57"/>
    </row>
    <row r="226" spans="1:1">
      <c r="A226" s="57"/>
    </row>
    <row r="227" spans="1:1">
      <c r="A227" s="57"/>
    </row>
    <row r="228" spans="1:1">
      <c r="A228" s="57"/>
    </row>
    <row r="229" spans="1:1">
      <c r="A229" s="57"/>
    </row>
    <row r="230" spans="1:1">
      <c r="A230" s="57"/>
    </row>
    <row r="231" spans="1:1">
      <c r="A231" s="57"/>
    </row>
    <row r="232" spans="1:1">
      <c r="A232" s="57"/>
    </row>
    <row r="233" spans="1:1">
      <c r="A233" s="57"/>
    </row>
    <row r="234" spans="1:1">
      <c r="A234" s="57"/>
    </row>
    <row r="235" spans="1:1">
      <c r="A235" s="57"/>
    </row>
    <row r="236" spans="1:1">
      <c r="A236" s="57"/>
    </row>
    <row r="237" spans="1:1">
      <c r="A237" s="57"/>
    </row>
    <row r="238" spans="1:1">
      <c r="A238" s="57"/>
    </row>
    <row r="239" spans="1:1">
      <c r="A239" s="57"/>
    </row>
    <row r="240" spans="1:1">
      <c r="A240" s="57"/>
    </row>
    <row r="241" spans="1:1">
      <c r="A241" s="57"/>
    </row>
    <row r="242" spans="1:1">
      <c r="A242" s="57"/>
    </row>
    <row r="243" spans="1:1">
      <c r="A243" s="57"/>
    </row>
    <row r="244" spans="1:1">
      <c r="A244" s="57"/>
    </row>
    <row r="245" spans="1:1">
      <c r="A245" s="57"/>
    </row>
    <row r="246" spans="1:1">
      <c r="A246" s="57"/>
    </row>
    <row r="247" spans="1:1">
      <c r="A247" s="57"/>
    </row>
    <row r="248" spans="1:1">
      <c r="A248" s="57"/>
    </row>
    <row r="249" spans="1:1">
      <c r="A249" s="57"/>
    </row>
    <row r="250" spans="1:1">
      <c r="A250" s="57"/>
    </row>
    <row r="251" spans="1:1">
      <c r="A251" s="57"/>
    </row>
    <row r="252" spans="1:1">
      <c r="A252" s="57"/>
    </row>
    <row r="253" spans="1:1">
      <c r="A253" s="57"/>
    </row>
    <row r="254" spans="1:1">
      <c r="A254" s="57"/>
    </row>
    <row r="255" spans="1:1">
      <c r="A255" s="57"/>
    </row>
    <row r="256" spans="1:1">
      <c r="A256" s="57"/>
    </row>
    <row r="257" spans="1:1">
      <c r="A257" s="57"/>
    </row>
    <row r="258" spans="1:1">
      <c r="A258" s="57"/>
    </row>
    <row r="259" spans="1:1">
      <c r="A259" s="57"/>
    </row>
    <row r="260" spans="1:1">
      <c r="A260" s="57"/>
    </row>
    <row r="261" spans="1:1">
      <c r="A261" s="57"/>
    </row>
    <row r="262" spans="1:1">
      <c r="A262" s="57"/>
    </row>
    <row r="263" spans="1:1">
      <c r="A263" s="57"/>
    </row>
    <row r="264" spans="1:1">
      <c r="A264" s="57"/>
    </row>
    <row r="265" spans="1:1">
      <c r="A265" s="57"/>
    </row>
    <row r="266" spans="1:1">
      <c r="A266" s="57"/>
    </row>
    <row r="267" spans="1:1">
      <c r="A267" s="57"/>
    </row>
    <row r="268" spans="1:1">
      <c r="A268" s="57"/>
    </row>
    <row r="269" spans="1:1">
      <c r="A269" s="57"/>
    </row>
    <row r="270" spans="1:1">
      <c r="A270" s="57"/>
    </row>
    <row r="271" spans="1:1">
      <c r="A271" s="57"/>
    </row>
    <row r="272" spans="1:1">
      <c r="A272" s="57"/>
    </row>
    <row r="273" spans="1:1">
      <c r="A273" s="57"/>
    </row>
    <row r="274" spans="1:1">
      <c r="A274" s="57"/>
    </row>
    <row r="275" spans="1:1">
      <c r="A275" s="57"/>
    </row>
    <row r="276" spans="1:1">
      <c r="A276" s="57"/>
    </row>
    <row r="277" spans="1:1">
      <c r="A277" s="57"/>
    </row>
    <row r="278" spans="1:1">
      <c r="A278" s="57"/>
    </row>
    <row r="279" spans="1:1">
      <c r="A279" s="57"/>
    </row>
    <row r="280" spans="1:1">
      <c r="A280" s="57"/>
    </row>
    <row r="281" spans="1:1">
      <c r="A281" s="57"/>
    </row>
    <row r="282" spans="1:1">
      <c r="A282" s="57"/>
    </row>
    <row r="283" spans="1:1">
      <c r="A283" s="57"/>
    </row>
    <row r="284" spans="1:1">
      <c r="A284" s="57"/>
    </row>
    <row r="285" spans="1:1">
      <c r="A285" s="57"/>
    </row>
  </sheetData>
  <mergeCells count="5">
    <mergeCell ref="A1:F1"/>
    <mergeCell ref="C62:D62"/>
    <mergeCell ref="F62:G62"/>
    <mergeCell ref="C63:D63"/>
    <mergeCell ref="F63:G63"/>
  </mergeCells>
  <pageMargins left="0.39370078740157483" right="0.39370078740157483" top="0.78740157480314965" bottom="0.39370078740157483" header="0.19685039370078741" footer="0.19685039370078741"/>
  <pageSetup paperSize="9" scale="9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99"/>
  </sheetPr>
  <dimension ref="A1:R63"/>
  <sheetViews>
    <sheetView tabSelected="1" view="pageBreakPreview" topLeftCell="A19" zoomScale="55" zoomScaleNormal="60" zoomScaleSheetLayoutView="55" workbookViewId="0">
      <selection activeCell="P42" sqref="P42:P43"/>
    </sheetView>
  </sheetViews>
  <sheetFormatPr defaultRowHeight="20.25"/>
  <cols>
    <col min="1" max="1" width="8.28515625" style="20" customWidth="1"/>
    <col min="2" max="2" width="26.140625" style="20" customWidth="1"/>
    <col min="3" max="3" width="11.28515625" style="20" customWidth="1"/>
    <col min="4" max="4" width="20.28515625" style="20" customWidth="1"/>
    <col min="5" max="10" width="18.42578125" style="20" customWidth="1"/>
    <col min="11" max="11" width="18.7109375" style="20" customWidth="1"/>
    <col min="12" max="12" width="19" style="20" customWidth="1"/>
    <col min="13" max="16" width="18.42578125" style="20" customWidth="1"/>
    <col min="17" max="17" width="9.140625" style="20"/>
    <col min="18" max="18" width="23.140625" style="20" customWidth="1"/>
    <col min="19" max="16384" width="9.140625" style="20"/>
  </cols>
  <sheetData>
    <row r="1" spans="1:18">
      <c r="A1" s="259"/>
      <c r="B1" s="259"/>
      <c r="C1" s="259"/>
      <c r="D1" s="259"/>
      <c r="E1" s="259"/>
      <c r="F1" s="259"/>
      <c r="G1" s="259"/>
      <c r="H1" s="259"/>
      <c r="I1" s="70"/>
      <c r="J1" s="70"/>
      <c r="K1" s="71"/>
      <c r="L1" s="71"/>
      <c r="M1" s="71"/>
      <c r="N1" s="71"/>
      <c r="O1" s="71"/>
      <c r="P1" s="70"/>
    </row>
    <row r="2" spans="1:18" s="73" customFormat="1" ht="63.75" customHeight="1">
      <c r="A2" s="72"/>
      <c r="B2" s="72"/>
      <c r="C2" s="72"/>
      <c r="D2" s="72"/>
      <c r="E2" s="421" t="s">
        <v>484</v>
      </c>
      <c r="F2" s="421"/>
      <c r="G2" s="421"/>
      <c r="H2" s="421"/>
      <c r="I2" s="421"/>
      <c r="J2" s="421"/>
      <c r="K2" s="421"/>
      <c r="L2" s="421"/>
      <c r="M2" s="422"/>
      <c r="N2" s="422"/>
      <c r="O2" s="72"/>
      <c r="P2" s="72"/>
    </row>
    <row r="3" spans="1:18">
      <c r="A3" s="74"/>
      <c r="B3" s="74"/>
      <c r="C3" s="74"/>
      <c r="D3" s="74"/>
      <c r="E3" s="75"/>
      <c r="F3" s="75"/>
      <c r="G3" s="75"/>
      <c r="H3" s="75"/>
      <c r="I3" s="75"/>
      <c r="J3" s="75"/>
      <c r="K3" s="71"/>
      <c r="L3" s="71"/>
      <c r="M3" s="71"/>
      <c r="N3" s="71"/>
      <c r="O3" s="71"/>
      <c r="P3" s="70" t="s">
        <v>52</v>
      </c>
    </row>
    <row r="4" spans="1:18" ht="84.75" customHeight="1">
      <c r="A4" s="382" t="s">
        <v>9</v>
      </c>
      <c r="B4" s="382" t="s">
        <v>22</v>
      </c>
      <c r="C4" s="382"/>
      <c r="D4" s="382"/>
      <c r="E4" s="382" t="s">
        <v>163</v>
      </c>
      <c r="F4" s="382"/>
      <c r="G4" s="382" t="s">
        <v>308</v>
      </c>
      <c r="H4" s="382"/>
      <c r="I4" s="382" t="s">
        <v>307</v>
      </c>
      <c r="J4" s="382"/>
      <c r="K4" s="382" t="s">
        <v>306</v>
      </c>
      <c r="L4" s="382"/>
      <c r="M4" s="382" t="s">
        <v>10</v>
      </c>
      <c r="N4" s="382"/>
      <c r="O4" s="382"/>
      <c r="P4" s="382"/>
    </row>
    <row r="5" spans="1:18" ht="111" customHeight="1">
      <c r="A5" s="382"/>
      <c r="B5" s="382"/>
      <c r="C5" s="382"/>
      <c r="D5" s="382"/>
      <c r="E5" s="262" t="s">
        <v>380</v>
      </c>
      <c r="F5" s="262" t="s">
        <v>381</v>
      </c>
      <c r="G5" s="270" t="s">
        <v>380</v>
      </c>
      <c r="H5" s="262" t="s">
        <v>382</v>
      </c>
      <c r="I5" s="262" t="s">
        <v>380</v>
      </c>
      <c r="J5" s="262" t="s">
        <v>382</v>
      </c>
      <c r="K5" s="270" t="s">
        <v>380</v>
      </c>
      <c r="L5" s="262" t="s">
        <v>382</v>
      </c>
      <c r="M5" s="270" t="s">
        <v>380</v>
      </c>
      <c r="N5" s="262" t="s">
        <v>382</v>
      </c>
      <c r="O5" s="262" t="s">
        <v>108</v>
      </c>
      <c r="P5" s="262" t="s">
        <v>111</v>
      </c>
    </row>
    <row r="6" spans="1:18" ht="30" customHeight="1">
      <c r="A6" s="262">
        <v>1</v>
      </c>
      <c r="B6" s="382">
        <v>2</v>
      </c>
      <c r="C6" s="382"/>
      <c r="D6" s="382"/>
      <c r="E6" s="262">
        <v>3</v>
      </c>
      <c r="F6" s="262">
        <v>4</v>
      </c>
      <c r="G6" s="262">
        <v>5</v>
      </c>
      <c r="H6" s="262">
        <v>6</v>
      </c>
      <c r="I6" s="262">
        <v>7</v>
      </c>
      <c r="J6" s="262">
        <v>8</v>
      </c>
      <c r="K6" s="8">
        <v>9</v>
      </c>
      <c r="L6" s="8">
        <v>10</v>
      </c>
      <c r="M6" s="8">
        <v>11</v>
      </c>
      <c r="N6" s="8">
        <v>12</v>
      </c>
      <c r="O6" s="8">
        <v>13</v>
      </c>
      <c r="P6" s="8">
        <v>14</v>
      </c>
    </row>
    <row r="7" spans="1:18" ht="48" customHeight="1">
      <c r="A7" s="10" t="s">
        <v>86</v>
      </c>
      <c r="B7" s="423" t="s">
        <v>96</v>
      </c>
      <c r="C7" s="424"/>
      <c r="D7" s="424"/>
      <c r="E7" s="2">
        <f t="shared" ref="E7:K7" si="0">SUM(E8:E16)</f>
        <v>0</v>
      </c>
      <c r="F7" s="2">
        <f t="shared" si="0"/>
        <v>0</v>
      </c>
      <c r="G7" s="2">
        <f t="shared" si="0"/>
        <v>960</v>
      </c>
      <c r="H7" s="2">
        <f t="shared" si="0"/>
        <v>0</v>
      </c>
      <c r="I7" s="2">
        <f t="shared" si="0"/>
        <v>0</v>
      </c>
      <c r="J7" s="2">
        <f t="shared" si="0"/>
        <v>0</v>
      </c>
      <c r="K7" s="2">
        <f t="shared" si="0"/>
        <v>364.2</v>
      </c>
      <c r="L7" s="76">
        <f>L16+L9+L8+L10+L11+L13+L14+L15+L12</f>
        <v>447.8</v>
      </c>
      <c r="M7" s="2">
        <f>E7+G7+I7+K7</f>
        <v>1324.2</v>
      </c>
      <c r="N7" s="2">
        <f t="shared" ref="N7:N44" si="1">F7+H7+J7+L7</f>
        <v>447.8</v>
      </c>
      <c r="O7" s="2">
        <f t="shared" ref="O7:O41" si="2">N7-M7</f>
        <v>-876.40000000000009</v>
      </c>
      <c r="P7" s="2">
        <f t="shared" ref="P7:P17" si="3">(N7/M7)*100</f>
        <v>33.81664401147863</v>
      </c>
      <c r="R7" s="226"/>
    </row>
    <row r="8" spans="1:18" ht="20.25" customHeight="1">
      <c r="A8" s="262"/>
      <c r="B8" s="383" t="s">
        <v>309</v>
      </c>
      <c r="C8" s="384"/>
      <c r="D8" s="385"/>
      <c r="E8" s="9"/>
      <c r="F8" s="225"/>
      <c r="G8" s="225"/>
      <c r="H8" s="225"/>
      <c r="I8" s="225"/>
      <c r="J8" s="225"/>
      <c r="K8" s="218">
        <v>214.2</v>
      </c>
      <c r="L8" s="218"/>
      <c r="M8" s="225">
        <v>214.2</v>
      </c>
      <c r="N8" s="9">
        <f t="shared" si="1"/>
        <v>0</v>
      </c>
      <c r="O8" s="9">
        <f>N8-M8</f>
        <v>-214.2</v>
      </c>
      <c r="P8" s="2">
        <f t="shared" si="3"/>
        <v>0</v>
      </c>
    </row>
    <row r="9" spans="1:18" ht="20.25" customHeight="1">
      <c r="A9" s="262"/>
      <c r="B9" s="383" t="s">
        <v>294</v>
      </c>
      <c r="C9" s="384"/>
      <c r="D9" s="385"/>
      <c r="E9" s="9"/>
      <c r="F9" s="225"/>
      <c r="G9" s="225"/>
      <c r="H9" s="225"/>
      <c r="I9" s="225"/>
      <c r="J9" s="225"/>
      <c r="K9" s="218">
        <v>130</v>
      </c>
      <c r="L9" s="218"/>
      <c r="M9" s="225">
        <v>130</v>
      </c>
      <c r="N9" s="9">
        <f t="shared" si="1"/>
        <v>0</v>
      </c>
      <c r="O9" s="9">
        <f t="shared" si="2"/>
        <v>-130</v>
      </c>
      <c r="P9" s="2">
        <f t="shared" si="3"/>
        <v>0</v>
      </c>
    </row>
    <row r="10" spans="1:18" ht="20.25" customHeight="1">
      <c r="A10" s="262"/>
      <c r="B10" s="383" t="s">
        <v>296</v>
      </c>
      <c r="C10" s="384"/>
      <c r="D10" s="385"/>
      <c r="E10" s="9"/>
      <c r="F10" s="225"/>
      <c r="G10" s="225"/>
      <c r="H10" s="225"/>
      <c r="I10" s="225"/>
      <c r="J10" s="225"/>
      <c r="K10" s="218"/>
      <c r="L10" s="218"/>
      <c r="M10" s="225"/>
      <c r="N10" s="9">
        <f>F10+H10+J10+L10</f>
        <v>0</v>
      </c>
      <c r="O10" s="9">
        <f t="shared" ref="O10:O15" si="4">N10-M10</f>
        <v>0</v>
      </c>
      <c r="P10" s="425" t="e">
        <f t="shared" ref="P10:P15" si="5">(N10/M10)*100</f>
        <v>#DIV/0!</v>
      </c>
    </row>
    <row r="11" spans="1:18" ht="20.25" customHeight="1">
      <c r="A11" s="262"/>
      <c r="B11" s="383" t="s">
        <v>388</v>
      </c>
      <c r="C11" s="384"/>
      <c r="D11" s="385"/>
      <c r="E11" s="9"/>
      <c r="F11" s="225"/>
      <c r="G11" s="225"/>
      <c r="H11" s="225"/>
      <c r="I11" s="225"/>
      <c r="J11" s="225"/>
      <c r="K11" s="218">
        <v>20</v>
      </c>
      <c r="L11" s="218"/>
      <c r="M11" s="225">
        <v>20</v>
      </c>
      <c r="N11" s="9">
        <f>F11+H11+J11+L11</f>
        <v>0</v>
      </c>
      <c r="O11" s="9">
        <f t="shared" si="4"/>
        <v>-20</v>
      </c>
      <c r="P11" s="425">
        <f t="shared" si="5"/>
        <v>0</v>
      </c>
    </row>
    <row r="12" spans="1:18" ht="20.25" customHeight="1">
      <c r="A12" s="262"/>
      <c r="B12" s="383" t="s">
        <v>411</v>
      </c>
      <c r="C12" s="386"/>
      <c r="D12" s="387"/>
      <c r="E12" s="9"/>
      <c r="F12" s="225"/>
      <c r="G12" s="225"/>
      <c r="H12" s="225"/>
      <c r="I12" s="225"/>
      <c r="J12" s="225"/>
      <c r="K12" s="218"/>
      <c r="L12" s="218">
        <v>25.2</v>
      </c>
      <c r="M12" s="225"/>
      <c r="N12" s="9"/>
      <c r="O12" s="9">
        <f t="shared" si="4"/>
        <v>0</v>
      </c>
      <c r="P12" s="425" t="e">
        <f t="shared" si="5"/>
        <v>#DIV/0!</v>
      </c>
    </row>
    <row r="13" spans="1:18" ht="40.5" customHeight="1">
      <c r="A13" s="262"/>
      <c r="B13" s="383" t="s">
        <v>412</v>
      </c>
      <c r="C13" s="386"/>
      <c r="D13" s="387"/>
      <c r="E13" s="9"/>
      <c r="F13" s="225"/>
      <c r="G13" s="225"/>
      <c r="H13" s="225"/>
      <c r="I13" s="225"/>
      <c r="J13" s="225"/>
      <c r="K13" s="218"/>
      <c r="L13" s="218">
        <v>138</v>
      </c>
      <c r="M13" s="225"/>
      <c r="N13" s="9">
        <f>H13+J13+L13</f>
        <v>138</v>
      </c>
      <c r="O13" s="9">
        <f t="shared" si="4"/>
        <v>138</v>
      </c>
      <c r="P13" s="425" t="e">
        <f t="shared" si="5"/>
        <v>#DIV/0!</v>
      </c>
    </row>
    <row r="14" spans="1:18" ht="33.75" customHeight="1">
      <c r="A14" s="262"/>
      <c r="B14" s="383" t="s">
        <v>398</v>
      </c>
      <c r="C14" s="386"/>
      <c r="D14" s="387"/>
      <c r="E14" s="9"/>
      <c r="F14" s="225"/>
      <c r="G14" s="225"/>
      <c r="H14" s="225"/>
      <c r="I14" s="225"/>
      <c r="J14" s="225"/>
      <c r="K14" s="218"/>
      <c r="L14" s="218">
        <v>60.2</v>
      </c>
      <c r="M14" s="225"/>
      <c r="N14" s="9">
        <f>H14+J14+L14</f>
        <v>60.2</v>
      </c>
      <c r="O14" s="9">
        <f t="shared" si="4"/>
        <v>60.2</v>
      </c>
      <c r="P14" s="425" t="e">
        <f t="shared" si="5"/>
        <v>#DIV/0!</v>
      </c>
    </row>
    <row r="15" spans="1:18" ht="20.25" customHeight="1">
      <c r="A15" s="262"/>
      <c r="B15" s="383" t="s">
        <v>413</v>
      </c>
      <c r="C15" s="386"/>
      <c r="D15" s="387"/>
      <c r="E15" s="9"/>
      <c r="F15" s="225"/>
      <c r="G15" s="225"/>
      <c r="H15" s="225"/>
      <c r="I15" s="225"/>
      <c r="J15" s="225"/>
      <c r="K15" s="218"/>
      <c r="L15" s="218">
        <v>224.4</v>
      </c>
      <c r="M15" s="225"/>
      <c r="N15" s="9">
        <f>H15+J15+L15</f>
        <v>224.4</v>
      </c>
      <c r="O15" s="9">
        <f t="shared" si="4"/>
        <v>224.4</v>
      </c>
      <c r="P15" s="425" t="e">
        <f t="shared" si="5"/>
        <v>#DIV/0!</v>
      </c>
    </row>
    <row r="16" spans="1:18" s="71" customFormat="1">
      <c r="A16" s="262"/>
      <c r="B16" s="383" t="s">
        <v>389</v>
      </c>
      <c r="C16" s="384"/>
      <c r="D16" s="385"/>
      <c r="E16" s="9"/>
      <c r="F16" s="9"/>
      <c r="G16" s="9">
        <v>960</v>
      </c>
      <c r="H16" s="9"/>
      <c r="I16" s="9"/>
      <c r="J16" s="9"/>
      <c r="K16" s="77"/>
      <c r="L16" s="77"/>
      <c r="M16" s="9">
        <v>960</v>
      </c>
      <c r="N16" s="9">
        <f t="shared" si="1"/>
        <v>0</v>
      </c>
      <c r="O16" s="9">
        <f t="shared" si="2"/>
        <v>-960</v>
      </c>
      <c r="P16" s="2">
        <f t="shared" si="3"/>
        <v>0</v>
      </c>
    </row>
    <row r="17" spans="1:18" ht="79.5" customHeight="1">
      <c r="A17" s="10" t="s">
        <v>94</v>
      </c>
      <c r="B17" s="423" t="s">
        <v>97</v>
      </c>
      <c r="C17" s="424"/>
      <c r="D17" s="424"/>
      <c r="E17" s="2">
        <f>SUM(E18:E43)</f>
        <v>0</v>
      </c>
      <c r="F17" s="2">
        <f t="shared" ref="F17:L17" si="6">SUM(F18:F43)</f>
        <v>0</v>
      </c>
      <c r="G17" s="2">
        <f t="shared" si="6"/>
        <v>0</v>
      </c>
      <c r="H17" s="2">
        <f t="shared" si="6"/>
        <v>0</v>
      </c>
      <c r="I17" s="2">
        <f t="shared" si="6"/>
        <v>0</v>
      </c>
      <c r="J17" s="224">
        <f t="shared" si="6"/>
        <v>95.199999999999989</v>
      </c>
      <c r="K17" s="2">
        <f t="shared" si="6"/>
        <v>205.7</v>
      </c>
      <c r="L17" s="224">
        <f t="shared" si="6"/>
        <v>243.6</v>
      </c>
      <c r="M17" s="224">
        <f t="shared" ref="M17:M44" si="7">E17+G17+I17+K17</f>
        <v>205.7</v>
      </c>
      <c r="N17" s="224">
        <f t="shared" si="1"/>
        <v>338.79999999999995</v>
      </c>
      <c r="O17" s="2">
        <f t="shared" si="2"/>
        <v>133.09999999999997</v>
      </c>
      <c r="P17" s="2">
        <f t="shared" si="3"/>
        <v>164.70588235294116</v>
      </c>
      <c r="R17" s="226"/>
    </row>
    <row r="18" spans="1:18">
      <c r="A18" s="262"/>
      <c r="B18" s="383" t="s">
        <v>299</v>
      </c>
      <c r="C18" s="390"/>
      <c r="D18" s="391"/>
      <c r="E18" s="9"/>
      <c r="F18" s="9"/>
      <c r="G18" s="9"/>
      <c r="H18" s="9"/>
      <c r="I18" s="9"/>
      <c r="J18" s="225"/>
      <c r="K18" s="77">
        <v>3.7</v>
      </c>
      <c r="L18" s="218"/>
      <c r="M18" s="9">
        <f>E18+G18+I18+K18</f>
        <v>3.7</v>
      </c>
      <c r="N18" s="225">
        <f t="shared" ref="N18:N30" si="8">H18+J18+L18</f>
        <v>0</v>
      </c>
      <c r="O18" s="9">
        <f t="shared" ref="O18:O43" si="9">N18-M18</f>
        <v>-3.7</v>
      </c>
      <c r="P18" s="425">
        <f t="shared" ref="P18:P43" si="10">(N18/M18)*100</f>
        <v>0</v>
      </c>
    </row>
    <row r="19" spans="1:18">
      <c r="A19" s="262"/>
      <c r="B19" s="383" t="s">
        <v>310</v>
      </c>
      <c r="C19" s="390"/>
      <c r="D19" s="391"/>
      <c r="E19" s="9"/>
      <c r="F19" s="9"/>
      <c r="G19" s="9"/>
      <c r="H19" s="225"/>
      <c r="I19" s="225"/>
      <c r="J19" s="225"/>
      <c r="K19" s="218">
        <v>6.8</v>
      </c>
      <c r="L19" s="218"/>
      <c r="M19" s="9">
        <f t="shared" ref="M19:M33" si="11">E19+G19+I19+K19</f>
        <v>6.8</v>
      </c>
      <c r="N19" s="225">
        <f t="shared" si="8"/>
        <v>0</v>
      </c>
      <c r="O19" s="9">
        <f t="shared" si="9"/>
        <v>-6.8</v>
      </c>
      <c r="P19" s="425">
        <f t="shared" si="10"/>
        <v>0</v>
      </c>
    </row>
    <row r="20" spans="1:18">
      <c r="A20" s="262"/>
      <c r="B20" s="383" t="s">
        <v>414</v>
      </c>
      <c r="C20" s="386"/>
      <c r="D20" s="387"/>
      <c r="E20" s="9"/>
      <c r="F20" s="9"/>
      <c r="G20" s="9"/>
      <c r="H20" s="225"/>
      <c r="I20" s="225"/>
      <c r="J20" s="225">
        <v>11.8</v>
      </c>
      <c r="K20" s="218"/>
      <c r="L20" s="218"/>
      <c r="M20" s="9"/>
      <c r="N20" s="225">
        <f>J20+L20</f>
        <v>11.8</v>
      </c>
      <c r="O20" s="9">
        <f t="shared" si="9"/>
        <v>11.8</v>
      </c>
      <c r="P20" s="425" t="e">
        <f t="shared" si="10"/>
        <v>#DIV/0!</v>
      </c>
    </row>
    <row r="21" spans="1:18">
      <c r="A21" s="262"/>
      <c r="B21" s="383" t="s">
        <v>415</v>
      </c>
      <c r="C21" s="386"/>
      <c r="D21" s="387"/>
      <c r="E21" s="9"/>
      <c r="F21" s="9"/>
      <c r="G21" s="9"/>
      <c r="H21" s="225"/>
      <c r="I21" s="225"/>
      <c r="J21" s="225">
        <v>20</v>
      </c>
      <c r="K21" s="218"/>
      <c r="L21" s="218"/>
      <c r="M21" s="9"/>
      <c r="N21" s="225">
        <f>J21+L21</f>
        <v>20</v>
      </c>
      <c r="O21" s="9">
        <f t="shared" si="9"/>
        <v>20</v>
      </c>
      <c r="P21" s="425" t="e">
        <f t="shared" si="10"/>
        <v>#DIV/0!</v>
      </c>
    </row>
    <row r="22" spans="1:18">
      <c r="A22" s="262"/>
      <c r="B22" s="383" t="s">
        <v>416</v>
      </c>
      <c r="C22" s="386"/>
      <c r="D22" s="387"/>
      <c r="E22" s="9"/>
      <c r="F22" s="9"/>
      <c r="G22" s="9"/>
      <c r="H22" s="225"/>
      <c r="I22" s="225"/>
      <c r="J22" s="225">
        <v>4</v>
      </c>
      <c r="K22" s="218"/>
      <c r="L22" s="218"/>
      <c r="M22" s="9"/>
      <c r="N22" s="225">
        <f>J22+L22</f>
        <v>4</v>
      </c>
      <c r="O22" s="9">
        <f t="shared" si="9"/>
        <v>4</v>
      </c>
      <c r="P22" s="425" t="e">
        <f t="shared" si="10"/>
        <v>#DIV/0!</v>
      </c>
    </row>
    <row r="23" spans="1:18">
      <c r="A23" s="262"/>
      <c r="B23" s="383" t="s">
        <v>417</v>
      </c>
      <c r="C23" s="386"/>
      <c r="D23" s="387"/>
      <c r="E23" s="9"/>
      <c r="F23" s="9"/>
      <c r="G23" s="9"/>
      <c r="H23" s="225"/>
      <c r="I23" s="225"/>
      <c r="J23" s="225">
        <v>0.1</v>
      </c>
      <c r="K23" s="218"/>
      <c r="L23" s="218"/>
      <c r="M23" s="9"/>
      <c r="N23" s="225">
        <f>J23+L23</f>
        <v>0.1</v>
      </c>
      <c r="O23" s="9">
        <f t="shared" si="9"/>
        <v>0.1</v>
      </c>
      <c r="P23" s="425" t="e">
        <f t="shared" si="10"/>
        <v>#DIV/0!</v>
      </c>
    </row>
    <row r="24" spans="1:18">
      <c r="A24" s="262"/>
      <c r="B24" s="383" t="s">
        <v>418</v>
      </c>
      <c r="C24" s="386"/>
      <c r="D24" s="387"/>
      <c r="E24" s="9"/>
      <c r="F24" s="9"/>
      <c r="G24" s="9"/>
      <c r="H24" s="225"/>
      <c r="I24" s="225"/>
      <c r="J24" s="225">
        <v>0.8</v>
      </c>
      <c r="K24" s="218"/>
      <c r="L24" s="218"/>
      <c r="M24" s="9"/>
      <c r="N24" s="225">
        <f>J24+L24</f>
        <v>0.8</v>
      </c>
      <c r="O24" s="9">
        <f t="shared" si="9"/>
        <v>0.8</v>
      </c>
      <c r="P24" s="425" t="e">
        <f t="shared" si="10"/>
        <v>#DIV/0!</v>
      </c>
    </row>
    <row r="25" spans="1:18">
      <c r="A25" s="262"/>
      <c r="B25" s="383" t="s">
        <v>419</v>
      </c>
      <c r="C25" s="390"/>
      <c r="D25" s="391"/>
      <c r="E25" s="9"/>
      <c r="F25" s="9"/>
      <c r="G25" s="9"/>
      <c r="H25" s="225"/>
      <c r="I25" s="225"/>
      <c r="J25" s="225">
        <v>4.8</v>
      </c>
      <c r="K25" s="218"/>
      <c r="L25" s="218"/>
      <c r="M25" s="9">
        <f t="shared" si="11"/>
        <v>0</v>
      </c>
      <c r="N25" s="225">
        <f t="shared" si="8"/>
        <v>4.8</v>
      </c>
      <c r="O25" s="9">
        <f t="shared" si="9"/>
        <v>4.8</v>
      </c>
      <c r="P25" s="425" t="e">
        <f t="shared" si="10"/>
        <v>#DIV/0!</v>
      </c>
    </row>
    <row r="26" spans="1:18" s="71" customFormat="1">
      <c r="A26" s="262"/>
      <c r="B26" s="383" t="s">
        <v>344</v>
      </c>
      <c r="C26" s="388"/>
      <c r="D26" s="389"/>
      <c r="E26" s="9"/>
      <c r="F26" s="9"/>
      <c r="G26" s="9"/>
      <c r="H26" s="9"/>
      <c r="I26" s="9"/>
      <c r="J26" s="225"/>
      <c r="K26" s="77"/>
      <c r="L26" s="218">
        <v>19.3</v>
      </c>
      <c r="M26" s="9">
        <f t="shared" si="11"/>
        <v>0</v>
      </c>
      <c r="N26" s="225">
        <f t="shared" si="8"/>
        <v>19.3</v>
      </c>
      <c r="O26" s="9">
        <f t="shared" si="9"/>
        <v>19.3</v>
      </c>
      <c r="P26" s="425" t="e">
        <f t="shared" si="10"/>
        <v>#DIV/0!</v>
      </c>
    </row>
    <row r="27" spans="1:18" s="71" customFormat="1">
      <c r="A27" s="262"/>
      <c r="B27" s="383" t="s">
        <v>407</v>
      </c>
      <c r="C27" s="388"/>
      <c r="D27" s="389"/>
      <c r="E27" s="9"/>
      <c r="F27" s="9"/>
      <c r="G27" s="9"/>
      <c r="H27" s="9"/>
      <c r="I27" s="9"/>
      <c r="J27" s="225"/>
      <c r="K27" s="77"/>
      <c r="L27" s="218">
        <v>2.4</v>
      </c>
      <c r="M27" s="9">
        <f t="shared" si="11"/>
        <v>0</v>
      </c>
      <c r="N27" s="225">
        <f t="shared" si="8"/>
        <v>2.4</v>
      </c>
      <c r="O27" s="9">
        <f t="shared" si="9"/>
        <v>2.4</v>
      </c>
      <c r="P27" s="425" t="e">
        <f t="shared" si="10"/>
        <v>#DIV/0!</v>
      </c>
    </row>
    <row r="28" spans="1:18" s="71" customFormat="1" ht="25.5" customHeight="1">
      <c r="A28" s="262"/>
      <c r="B28" s="383" t="s">
        <v>420</v>
      </c>
      <c r="C28" s="388"/>
      <c r="D28" s="389"/>
      <c r="E28" s="9"/>
      <c r="F28" s="9"/>
      <c r="G28" s="9"/>
      <c r="H28" s="9"/>
      <c r="I28" s="9"/>
      <c r="J28" s="225"/>
      <c r="K28" s="77"/>
      <c r="L28" s="218">
        <v>30</v>
      </c>
      <c r="M28" s="9">
        <f t="shared" si="11"/>
        <v>0</v>
      </c>
      <c r="N28" s="225">
        <f t="shared" si="8"/>
        <v>30</v>
      </c>
      <c r="O28" s="9">
        <f t="shared" si="9"/>
        <v>30</v>
      </c>
      <c r="P28" s="425" t="e">
        <f t="shared" si="10"/>
        <v>#DIV/0!</v>
      </c>
    </row>
    <row r="29" spans="1:18" s="71" customFormat="1" ht="27.75" customHeight="1">
      <c r="A29" s="262"/>
      <c r="B29" s="383" t="s">
        <v>392</v>
      </c>
      <c r="C29" s="388"/>
      <c r="D29" s="389"/>
      <c r="E29" s="9"/>
      <c r="F29" s="9"/>
      <c r="G29" s="9"/>
      <c r="H29" s="9"/>
      <c r="I29" s="9"/>
      <c r="J29" s="225"/>
      <c r="K29" s="77">
        <v>37.9</v>
      </c>
      <c r="L29" s="218"/>
      <c r="M29" s="9">
        <f t="shared" si="11"/>
        <v>37.9</v>
      </c>
      <c r="N29" s="225">
        <f t="shared" si="8"/>
        <v>0</v>
      </c>
      <c r="O29" s="9">
        <f t="shared" si="9"/>
        <v>-37.9</v>
      </c>
      <c r="P29" s="9">
        <f t="shared" si="10"/>
        <v>0</v>
      </c>
    </row>
    <row r="30" spans="1:18" s="71" customFormat="1">
      <c r="A30" s="262"/>
      <c r="B30" s="383" t="s">
        <v>343</v>
      </c>
      <c r="C30" s="388"/>
      <c r="D30" s="389"/>
      <c r="E30" s="9"/>
      <c r="F30" s="9"/>
      <c r="G30" s="9"/>
      <c r="H30" s="9"/>
      <c r="I30" s="9"/>
      <c r="J30" s="225"/>
      <c r="K30" s="77">
        <v>27</v>
      </c>
      <c r="L30" s="218">
        <v>32</v>
      </c>
      <c r="M30" s="9">
        <f t="shared" si="11"/>
        <v>27</v>
      </c>
      <c r="N30" s="225">
        <f t="shared" si="8"/>
        <v>32</v>
      </c>
      <c r="O30" s="9">
        <f t="shared" si="9"/>
        <v>5</v>
      </c>
      <c r="P30" s="9">
        <f t="shared" si="10"/>
        <v>118.5185185185185</v>
      </c>
    </row>
    <row r="31" spans="1:18" s="71" customFormat="1">
      <c r="A31" s="262"/>
      <c r="B31" s="383" t="s">
        <v>421</v>
      </c>
      <c r="C31" s="384"/>
      <c r="D31" s="384"/>
      <c r="E31" s="9"/>
      <c r="F31" s="9"/>
      <c r="G31" s="9"/>
      <c r="H31" s="9"/>
      <c r="I31" s="9"/>
      <c r="J31" s="225">
        <v>1</v>
      </c>
      <c r="K31" s="77"/>
      <c r="L31" s="218"/>
      <c r="M31" s="9">
        <f t="shared" si="11"/>
        <v>0</v>
      </c>
      <c r="N31" s="225">
        <f t="shared" si="1"/>
        <v>1</v>
      </c>
      <c r="O31" s="9">
        <f t="shared" si="9"/>
        <v>1</v>
      </c>
      <c r="P31" s="425" t="e">
        <f t="shared" si="10"/>
        <v>#DIV/0!</v>
      </c>
    </row>
    <row r="32" spans="1:18" s="71" customFormat="1">
      <c r="A32" s="262"/>
      <c r="B32" s="383" t="s">
        <v>422</v>
      </c>
      <c r="C32" s="386"/>
      <c r="D32" s="387"/>
      <c r="E32" s="9"/>
      <c r="F32" s="9"/>
      <c r="G32" s="9"/>
      <c r="H32" s="9"/>
      <c r="I32" s="9"/>
      <c r="J32" s="225">
        <v>3.6</v>
      </c>
      <c r="K32" s="77"/>
      <c r="L32" s="218"/>
      <c r="M32" s="9"/>
      <c r="N32" s="225">
        <f>J32+L32</f>
        <v>3.6</v>
      </c>
      <c r="O32" s="9">
        <f t="shared" si="9"/>
        <v>3.6</v>
      </c>
      <c r="P32" s="425" t="e">
        <f t="shared" si="10"/>
        <v>#DIV/0!</v>
      </c>
    </row>
    <row r="33" spans="1:16" ht="30" customHeight="1">
      <c r="A33" s="262"/>
      <c r="B33" s="383" t="s">
        <v>303</v>
      </c>
      <c r="C33" s="384"/>
      <c r="D33" s="384"/>
      <c r="E33" s="9"/>
      <c r="F33" s="9"/>
      <c r="G33" s="9"/>
      <c r="H33" s="225"/>
      <c r="I33" s="225"/>
      <c r="J33" s="225"/>
      <c r="K33" s="77"/>
      <c r="L33" s="218"/>
      <c r="M33" s="9">
        <f t="shared" si="11"/>
        <v>0</v>
      </c>
      <c r="N33" s="225">
        <f t="shared" si="1"/>
        <v>0</v>
      </c>
      <c r="O33" s="9">
        <f t="shared" si="9"/>
        <v>0</v>
      </c>
      <c r="P33" s="425" t="e">
        <f t="shared" si="10"/>
        <v>#DIV/0!</v>
      </c>
    </row>
    <row r="34" spans="1:16">
      <c r="A34" s="262"/>
      <c r="B34" s="383" t="s">
        <v>288</v>
      </c>
      <c r="C34" s="386"/>
      <c r="D34" s="387"/>
      <c r="E34" s="9"/>
      <c r="F34" s="9"/>
      <c r="G34" s="9"/>
      <c r="H34" s="225"/>
      <c r="I34" s="225"/>
      <c r="J34" s="225"/>
      <c r="K34" s="77"/>
      <c r="L34" s="218"/>
      <c r="M34" s="9">
        <f>E34+G34+I34+K34</f>
        <v>0</v>
      </c>
      <c r="N34" s="225">
        <f>F34+H34+J34+L34</f>
        <v>0</v>
      </c>
      <c r="O34" s="9">
        <f t="shared" si="9"/>
        <v>0</v>
      </c>
      <c r="P34" s="425" t="e">
        <f t="shared" si="10"/>
        <v>#DIV/0!</v>
      </c>
    </row>
    <row r="35" spans="1:16">
      <c r="A35" s="262"/>
      <c r="B35" s="383" t="s">
        <v>423</v>
      </c>
      <c r="C35" s="386"/>
      <c r="D35" s="387"/>
      <c r="E35" s="9"/>
      <c r="F35" s="9"/>
      <c r="G35" s="9"/>
      <c r="H35" s="225"/>
      <c r="I35" s="9"/>
      <c r="J35" s="225"/>
      <c r="K35" s="77"/>
      <c r="L35" s="218">
        <v>3.7</v>
      </c>
      <c r="M35" s="9"/>
      <c r="N35" s="225">
        <f>J35+L35</f>
        <v>3.7</v>
      </c>
      <c r="O35" s="9">
        <f t="shared" si="9"/>
        <v>3.7</v>
      </c>
      <c r="P35" s="425" t="e">
        <f t="shared" si="10"/>
        <v>#DIV/0!</v>
      </c>
    </row>
    <row r="36" spans="1:16">
      <c r="A36" s="262"/>
      <c r="B36" s="383" t="s">
        <v>304</v>
      </c>
      <c r="C36" s="386"/>
      <c r="D36" s="387"/>
      <c r="E36" s="9"/>
      <c r="F36" s="9"/>
      <c r="G36" s="9"/>
      <c r="H36" s="225"/>
      <c r="I36" s="225"/>
      <c r="J36" s="225"/>
      <c r="K36" s="218"/>
      <c r="L36" s="218"/>
      <c r="M36" s="9">
        <f>E36+G36+I36+K36</f>
        <v>0</v>
      </c>
      <c r="N36" s="225">
        <f>H36+J36+L36</f>
        <v>0</v>
      </c>
      <c r="O36" s="9">
        <f t="shared" si="9"/>
        <v>0</v>
      </c>
      <c r="P36" s="425" t="e">
        <f t="shared" si="10"/>
        <v>#DIV/0!</v>
      </c>
    </row>
    <row r="37" spans="1:16" ht="24" customHeight="1">
      <c r="A37" s="262"/>
      <c r="B37" s="383" t="s">
        <v>424</v>
      </c>
      <c r="C37" s="386"/>
      <c r="D37" s="387"/>
      <c r="E37" s="9"/>
      <c r="F37" s="9"/>
      <c r="G37" s="9"/>
      <c r="H37" s="225"/>
      <c r="I37" s="225"/>
      <c r="J37" s="225">
        <v>19.5</v>
      </c>
      <c r="K37" s="218"/>
      <c r="L37" s="218"/>
      <c r="M37" s="9"/>
      <c r="N37" s="225">
        <f>J37+L37</f>
        <v>19.5</v>
      </c>
      <c r="O37" s="9">
        <f t="shared" si="9"/>
        <v>19.5</v>
      </c>
      <c r="P37" s="425" t="e">
        <f t="shared" si="10"/>
        <v>#DIV/0!</v>
      </c>
    </row>
    <row r="38" spans="1:16" ht="23.25" customHeight="1">
      <c r="A38" s="262"/>
      <c r="B38" s="383" t="s">
        <v>311</v>
      </c>
      <c r="C38" s="386"/>
      <c r="D38" s="387"/>
      <c r="E38" s="9"/>
      <c r="F38" s="9"/>
      <c r="G38" s="9"/>
      <c r="H38" s="225"/>
      <c r="I38" s="225"/>
      <c r="J38" s="225"/>
      <c r="K38" s="218"/>
      <c r="L38" s="218">
        <v>120</v>
      </c>
      <c r="M38" s="9">
        <f>E38+G38+I38+K38</f>
        <v>0</v>
      </c>
      <c r="N38" s="225">
        <f t="shared" ref="N38:N41" si="12">F38+H38+J38+L38</f>
        <v>120</v>
      </c>
      <c r="O38" s="9">
        <f t="shared" si="9"/>
        <v>120</v>
      </c>
      <c r="P38" s="425" t="e">
        <f t="shared" si="10"/>
        <v>#DIV/0!</v>
      </c>
    </row>
    <row r="39" spans="1:16" ht="23.25" customHeight="1">
      <c r="A39" s="262"/>
      <c r="B39" s="383" t="s">
        <v>390</v>
      </c>
      <c r="C39" s="386"/>
      <c r="D39" s="387"/>
      <c r="E39" s="9"/>
      <c r="F39" s="9"/>
      <c r="G39" s="9"/>
      <c r="H39" s="225"/>
      <c r="I39" s="225"/>
      <c r="J39" s="225"/>
      <c r="K39" s="218">
        <v>7.6</v>
      </c>
      <c r="L39" s="218"/>
      <c r="M39" s="9">
        <f t="shared" ref="M39:M40" si="13">E39+G39+I39+K39</f>
        <v>7.6</v>
      </c>
      <c r="N39" s="225">
        <f t="shared" si="12"/>
        <v>0</v>
      </c>
      <c r="O39" s="9">
        <f t="shared" si="9"/>
        <v>-7.6</v>
      </c>
      <c r="P39" s="9">
        <f t="shared" si="10"/>
        <v>0</v>
      </c>
    </row>
    <row r="40" spans="1:16" ht="25.5" customHeight="1">
      <c r="A40" s="262"/>
      <c r="B40" s="383" t="s">
        <v>425</v>
      </c>
      <c r="C40" s="386"/>
      <c r="D40" s="387"/>
      <c r="E40" s="9"/>
      <c r="F40" s="9"/>
      <c r="G40" s="9"/>
      <c r="H40" s="225"/>
      <c r="I40" s="225"/>
      <c r="J40" s="225"/>
      <c r="K40" s="218">
        <v>31</v>
      </c>
      <c r="L40" s="218">
        <v>13</v>
      </c>
      <c r="M40" s="9">
        <f t="shared" si="13"/>
        <v>31</v>
      </c>
      <c r="N40" s="225">
        <f t="shared" si="12"/>
        <v>13</v>
      </c>
      <c r="O40" s="9">
        <f t="shared" si="9"/>
        <v>-18</v>
      </c>
      <c r="P40" s="9">
        <f t="shared" si="10"/>
        <v>41.935483870967744</v>
      </c>
    </row>
    <row r="41" spans="1:16" ht="21.75" customHeight="1">
      <c r="A41" s="262"/>
      <c r="B41" s="383" t="s">
        <v>391</v>
      </c>
      <c r="C41" s="386"/>
      <c r="D41" s="387"/>
      <c r="E41" s="9"/>
      <c r="F41" s="9"/>
      <c r="G41" s="9"/>
      <c r="H41" s="225"/>
      <c r="I41" s="225"/>
      <c r="J41" s="225"/>
      <c r="K41" s="218">
        <v>91.7</v>
      </c>
      <c r="L41" s="218"/>
      <c r="M41" s="9">
        <f>E41+G41+I41+K41</f>
        <v>91.7</v>
      </c>
      <c r="N41" s="225">
        <f t="shared" si="12"/>
        <v>0</v>
      </c>
      <c r="O41" s="9">
        <f t="shared" si="9"/>
        <v>-91.7</v>
      </c>
      <c r="P41" s="9">
        <f t="shared" si="10"/>
        <v>0</v>
      </c>
    </row>
    <row r="42" spans="1:16">
      <c r="A42" s="262"/>
      <c r="B42" s="383" t="s">
        <v>426</v>
      </c>
      <c r="C42" s="386"/>
      <c r="D42" s="387"/>
      <c r="E42" s="9"/>
      <c r="F42" s="9"/>
      <c r="G42" s="9"/>
      <c r="H42" s="225"/>
      <c r="I42" s="225"/>
      <c r="J42" s="225">
        <v>4</v>
      </c>
      <c r="K42" s="218"/>
      <c r="L42" s="218"/>
      <c r="M42" s="9"/>
      <c r="N42" s="225">
        <f>J42+L42</f>
        <v>4</v>
      </c>
      <c r="O42" s="9">
        <f t="shared" si="9"/>
        <v>4</v>
      </c>
      <c r="P42" s="425" t="e">
        <f t="shared" si="10"/>
        <v>#DIV/0!</v>
      </c>
    </row>
    <row r="43" spans="1:16" s="71" customFormat="1" ht="25.5" customHeight="1">
      <c r="A43" s="262"/>
      <c r="B43" s="383" t="s">
        <v>427</v>
      </c>
      <c r="C43" s="395"/>
      <c r="D43" s="396"/>
      <c r="E43" s="9"/>
      <c r="F43" s="9"/>
      <c r="G43" s="9"/>
      <c r="H43" s="9"/>
      <c r="I43" s="9"/>
      <c r="J43" s="225">
        <v>25.6</v>
      </c>
      <c r="K43" s="77"/>
      <c r="L43" s="218">
        <v>23.2</v>
      </c>
      <c r="M43" s="9">
        <f>E43+G43+I43+K43</f>
        <v>0</v>
      </c>
      <c r="N43" s="225">
        <f>H43+J43+L43</f>
        <v>48.8</v>
      </c>
      <c r="O43" s="9">
        <f t="shared" si="9"/>
        <v>48.8</v>
      </c>
      <c r="P43" s="425" t="e">
        <f t="shared" si="10"/>
        <v>#DIV/0!</v>
      </c>
    </row>
    <row r="44" spans="1:16" ht="40.5" customHeight="1">
      <c r="A44" s="397" t="s">
        <v>10</v>
      </c>
      <c r="B44" s="398"/>
      <c r="C44" s="398"/>
      <c r="D44" s="398"/>
      <c r="E44" s="2">
        <f>SUM(E17,E7)</f>
        <v>0</v>
      </c>
      <c r="F44" s="2">
        <f>SUM(F17,F7)</f>
        <v>0</v>
      </c>
      <c r="G44" s="2">
        <f>SUM(,G17,G7)</f>
        <v>960</v>
      </c>
      <c r="H44" s="2">
        <f>SUM(H17,H7)</f>
        <v>0</v>
      </c>
      <c r="I44" s="2">
        <f>SUM(I17,I7)</f>
        <v>0</v>
      </c>
      <c r="J44" s="224">
        <f>SUM(J17,J7)</f>
        <v>95.199999999999989</v>
      </c>
      <c r="K44" s="2">
        <f>SUM(K17,K7)</f>
        <v>569.9</v>
      </c>
      <c r="L44" s="224">
        <f>SUM(L17,L7)</f>
        <v>691.4</v>
      </c>
      <c r="M44" s="2">
        <f t="shared" si="7"/>
        <v>1529.9</v>
      </c>
      <c r="N44" s="224">
        <f t="shared" si="1"/>
        <v>786.59999999999991</v>
      </c>
      <c r="O44" s="2">
        <f>N44-M44</f>
        <v>-743.30000000000018</v>
      </c>
      <c r="P44" s="9">
        <f t="shared" ref="P18:P44" si="14">(O44/N44)*100</f>
        <v>-94.495296211543391</v>
      </c>
    </row>
    <row r="45" spans="1:16" ht="20.100000000000001" customHeight="1">
      <c r="A45" s="78"/>
      <c r="B45" s="78"/>
      <c r="C45" s="79"/>
      <c r="D45" s="79"/>
      <c r="E45" s="79"/>
      <c r="F45" s="79"/>
      <c r="G45" s="79"/>
      <c r="H45" s="79"/>
      <c r="I45" s="79"/>
      <c r="J45" s="78"/>
      <c r="K45" s="79"/>
      <c r="L45" s="78"/>
      <c r="M45" s="71"/>
      <c r="N45" s="71"/>
      <c r="O45" s="71"/>
      <c r="P45" s="71"/>
    </row>
    <row r="46" spans="1:16" ht="20.100000000000001" customHeight="1">
      <c r="A46" s="80"/>
      <c r="B46" s="80"/>
      <c r="C46" s="81"/>
      <c r="D46" s="81"/>
      <c r="E46" s="81"/>
      <c r="F46" s="81"/>
      <c r="G46" s="81"/>
      <c r="H46" s="81"/>
      <c r="I46" s="81"/>
      <c r="J46" s="81"/>
      <c r="K46" s="71"/>
      <c r="L46" s="71"/>
      <c r="M46" s="71"/>
      <c r="N46" s="71"/>
      <c r="O46" s="71"/>
      <c r="P46" s="71"/>
    </row>
    <row r="47" spans="1:16" ht="20.100000000000001" customHeight="1">
      <c r="A47" s="80"/>
      <c r="B47" s="80"/>
      <c r="C47" s="81"/>
      <c r="D47" s="81"/>
      <c r="E47" s="81"/>
      <c r="F47" s="81"/>
      <c r="G47" s="81"/>
      <c r="H47" s="81"/>
      <c r="I47" s="81"/>
      <c r="J47" s="81"/>
      <c r="K47" s="71"/>
      <c r="L47" s="71"/>
      <c r="M47" s="71"/>
      <c r="N47" s="71"/>
      <c r="O47" s="71"/>
      <c r="P47" s="71"/>
    </row>
    <row r="48" spans="1:16" s="257" customFormat="1" ht="20.100000000000001" customHeight="1">
      <c r="A48" s="263"/>
      <c r="B48" s="263"/>
      <c r="C48" s="72"/>
      <c r="D48" s="72"/>
      <c r="E48" s="72"/>
      <c r="F48" s="72"/>
      <c r="G48" s="263"/>
      <c r="H48" s="263"/>
      <c r="I48" s="263"/>
      <c r="J48" s="263"/>
      <c r="K48" s="263"/>
      <c r="L48" s="263"/>
      <c r="M48" s="263"/>
      <c r="N48" s="263"/>
      <c r="O48" s="263"/>
      <c r="P48" s="263"/>
    </row>
    <row r="49" spans="1:16" s="84" customFormat="1" ht="49.5" customHeight="1">
      <c r="A49" s="82"/>
      <c r="B49" s="426" t="s">
        <v>476</v>
      </c>
      <c r="C49" s="427"/>
      <c r="D49" s="427"/>
      <c r="E49" s="264"/>
      <c r="F49" s="264"/>
      <c r="G49" s="399"/>
      <c r="H49" s="399"/>
      <c r="I49" s="399"/>
      <c r="J49" s="83"/>
      <c r="K49" s="428" t="s">
        <v>477</v>
      </c>
      <c r="L49" s="428"/>
      <c r="M49" s="82"/>
      <c r="N49" s="82"/>
      <c r="O49" s="82"/>
      <c r="P49" s="82"/>
    </row>
    <row r="50" spans="1:16" s="257" customFormat="1" ht="19.5" customHeight="1">
      <c r="A50" s="263"/>
      <c r="B50" s="392" t="s">
        <v>11</v>
      </c>
      <c r="C50" s="392"/>
      <c r="D50" s="392"/>
      <c r="E50" s="85"/>
      <c r="F50" s="85"/>
      <c r="G50" s="110"/>
      <c r="H50" s="111" t="s">
        <v>12</v>
      </c>
      <c r="I50" s="110"/>
      <c r="J50" s="85"/>
      <c r="K50" s="392" t="s">
        <v>19</v>
      </c>
      <c r="L50" s="392"/>
      <c r="M50" s="263"/>
      <c r="N50" s="263"/>
      <c r="O50" s="263"/>
      <c r="P50" s="263"/>
    </row>
    <row r="51" spans="1:16" ht="20.100000000000001" customHeight="1">
      <c r="A51" s="71"/>
      <c r="B51" s="86"/>
      <c r="C51" s="86"/>
      <c r="D51" s="86"/>
      <c r="E51" s="87"/>
      <c r="F51" s="87"/>
      <c r="G51" s="87"/>
      <c r="H51" s="87"/>
      <c r="I51" s="87"/>
      <c r="J51" s="87"/>
      <c r="K51" s="71"/>
      <c r="L51" s="71"/>
      <c r="M51" s="71"/>
      <c r="N51" s="71"/>
      <c r="O51" s="71"/>
      <c r="P51" s="71"/>
    </row>
    <row r="52" spans="1:16" ht="20.100000000000001" customHeight="1">
      <c r="A52" s="71"/>
      <c r="B52" s="86"/>
      <c r="C52" s="86"/>
      <c r="D52" s="86"/>
      <c r="E52" s="86"/>
      <c r="F52" s="86"/>
      <c r="G52" s="86"/>
      <c r="H52" s="86"/>
      <c r="I52" s="86"/>
      <c r="J52" s="86"/>
      <c r="K52" s="71"/>
      <c r="L52" s="71"/>
      <c r="M52" s="71"/>
      <c r="N52" s="71"/>
      <c r="O52" s="71"/>
      <c r="P52" s="71"/>
    </row>
    <row r="53" spans="1:16">
      <c r="A53" s="71"/>
      <c r="B53" s="86"/>
      <c r="C53" s="86"/>
      <c r="D53" s="86"/>
      <c r="E53" s="86"/>
      <c r="F53" s="86"/>
      <c r="G53" s="86"/>
      <c r="H53" s="86"/>
      <c r="I53" s="86"/>
      <c r="J53" s="86"/>
      <c r="K53" s="71"/>
      <c r="L53" s="71"/>
      <c r="M53" s="71"/>
      <c r="N53" s="71"/>
      <c r="O53" s="71"/>
      <c r="P53" s="71"/>
    </row>
    <row r="54" spans="1:16" s="394" customFormat="1" ht="19.149999999999999" customHeight="1">
      <c r="A54" s="393" t="s">
        <v>53</v>
      </c>
    </row>
    <row r="57" spans="1:16">
      <c r="B57" s="88"/>
    </row>
    <row r="58" spans="1:16">
      <c r="B58" s="88"/>
    </row>
    <row r="59" spans="1:16">
      <c r="B59" s="88"/>
    </row>
    <row r="60" spans="1:16">
      <c r="B60" s="88"/>
    </row>
    <row r="61" spans="1:16">
      <c r="B61" s="88"/>
    </row>
    <row r="62" spans="1:16">
      <c r="B62" s="88"/>
    </row>
    <row r="63" spans="1:16">
      <c r="B63" s="88"/>
    </row>
  </sheetData>
  <mergeCells count="52">
    <mergeCell ref="K49:L49"/>
    <mergeCell ref="B50:D50"/>
    <mergeCell ref="K50:L50"/>
    <mergeCell ref="A54:XFD54"/>
    <mergeCell ref="B41:D41"/>
    <mergeCell ref="B42:D42"/>
    <mergeCell ref="B43:D43"/>
    <mergeCell ref="A44:D44"/>
    <mergeCell ref="B49:D49"/>
    <mergeCell ref="G49:I49"/>
    <mergeCell ref="B40:D40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28:D28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16:D16"/>
    <mergeCell ref="M4:P4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A4:A5"/>
    <mergeCell ref="B4:D5"/>
    <mergeCell ref="E4:F4"/>
    <mergeCell ref="G4:H4"/>
    <mergeCell ref="I4:J4"/>
    <mergeCell ref="K4:L4"/>
  </mergeCells>
  <pageMargins left="0.39370078740157483" right="0.39370078740157483" top="0.78740157480314965" bottom="0.39370078740157483" header="0.19685039370078741" footer="0.31496062992125984"/>
  <pageSetup paperSize="9" scale="47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10</vt:i4>
      </vt:variant>
    </vt:vector>
  </HeadingPairs>
  <TitlesOfParts>
    <vt:vector size="15" baseType="lpstr">
      <vt:lpstr>Звіт про виконання показ фінпла</vt:lpstr>
      <vt:lpstr>Розшифровка 1 до Формування</vt:lpstr>
      <vt:lpstr>Розшифровка 2 до формування</vt:lpstr>
      <vt:lpstr>Розшифровка кап</vt:lpstr>
      <vt:lpstr>Розшифровка за джерелами</vt:lpstr>
      <vt:lpstr>'Звіт про виконання показ фінпла'!Заголовки_для_друку</vt:lpstr>
      <vt:lpstr>'Розшифровка 1 до Формування'!Заголовки_для_друку</vt:lpstr>
      <vt:lpstr>'Розшифровка 2 до формування'!Заголовки_для_друку</vt:lpstr>
      <vt:lpstr>'Розшифровка за джерелами'!Заголовки_для_друку</vt:lpstr>
      <vt:lpstr>'Розшифровка кап'!Заголовки_для_друку</vt:lpstr>
      <vt:lpstr>'Звіт про виконання показ фінпла'!Область_друку</vt:lpstr>
      <vt:lpstr>'Розшифровка 1 до Формування'!Область_друку</vt:lpstr>
      <vt:lpstr>'Розшифровка 2 до формування'!Область_друку</vt:lpstr>
      <vt:lpstr>'Розшифровка за джерелами'!Область_друку</vt:lpstr>
      <vt:lpstr>'Розшифровка кап'!Область_друку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Лопатинська Ліна Миколаївна</cp:lastModifiedBy>
  <cp:lastPrinted>2022-10-07T12:06:33Z</cp:lastPrinted>
  <dcterms:created xsi:type="dcterms:W3CDTF">2003-03-13T16:00:22Z</dcterms:created>
  <dcterms:modified xsi:type="dcterms:W3CDTF">2022-10-07T12:06:57Z</dcterms:modified>
</cp:coreProperties>
</file>